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05" windowWidth="19020" windowHeight="11895" tabRatio="830"/>
  </bookViews>
  <sheets>
    <sheet name="Total" sheetId="1" r:id="rId1"/>
    <sheet name="Well" sheetId="2" r:id="rId2"/>
    <sheet name="Catlin Canal" sheetId="3" r:id="rId3"/>
    <sheet name="Fort Lyon Canal" sheetId="4" r:id="rId4"/>
    <sheet name="Rocky Ford Highline Canal" sheetId="5" r:id="rId5"/>
    <sheet name="Amity Canal &amp; Well" sheetId="6" r:id="rId6"/>
    <sheet name="Fort Bent Canal" sheetId="7" r:id="rId7"/>
    <sheet name="Buffalo Canal" sheetId="8" r:id="rId8"/>
    <sheet name="Lamar Canal" sheetId="9" r:id="rId9"/>
  </sheets>
  <calcPr calcId="125725"/>
</workbook>
</file>

<file path=xl/calcChain.xml><?xml version="1.0" encoding="utf-8"?>
<calcChain xmlns="http://schemas.openxmlformats.org/spreadsheetml/2006/main">
  <c r="N138" i="4"/>
  <c r="M138"/>
  <c r="L138"/>
  <c r="K138"/>
  <c r="H138"/>
  <c r="J137"/>
  <c r="N137" s="1"/>
  <c r="H137"/>
  <c r="N136"/>
  <c r="M136"/>
  <c r="L136"/>
  <c r="K136"/>
  <c r="H136"/>
  <c r="N135"/>
  <c r="M135"/>
  <c r="L135"/>
  <c r="K135"/>
  <c r="H135"/>
  <c r="N6" i="9"/>
  <c r="M6"/>
  <c r="L6"/>
  <c r="K6"/>
  <c r="H6"/>
  <c r="N5"/>
  <c r="M5"/>
  <c r="L5"/>
  <c r="K5"/>
  <c r="H5"/>
  <c r="N4"/>
  <c r="M4"/>
  <c r="L4"/>
  <c r="K4"/>
  <c r="H4"/>
  <c r="N3"/>
  <c r="M3"/>
  <c r="L3"/>
  <c r="K3"/>
  <c r="H3"/>
  <c r="N25" i="6"/>
  <c r="M25"/>
  <c r="L25"/>
  <c r="K25"/>
  <c r="H25"/>
  <c r="N24"/>
  <c r="M24"/>
  <c r="L24"/>
  <c r="K24"/>
  <c r="H24"/>
  <c r="N23"/>
  <c r="M23"/>
  <c r="L23"/>
  <c r="K23"/>
  <c r="H23"/>
  <c r="N22"/>
  <c r="M22"/>
  <c r="L22"/>
  <c r="K22"/>
  <c r="H22"/>
  <c r="N21"/>
  <c r="M21"/>
  <c r="L21"/>
  <c r="K21"/>
  <c r="H21"/>
  <c r="N20"/>
  <c r="M20"/>
  <c r="L20"/>
  <c r="K20"/>
  <c r="H20"/>
  <c r="N19"/>
  <c r="M19"/>
  <c r="L19"/>
  <c r="K19"/>
  <c r="H19"/>
  <c r="N18"/>
  <c r="M18"/>
  <c r="L18"/>
  <c r="K18"/>
  <c r="H18"/>
  <c r="N17"/>
  <c r="M17"/>
  <c r="L17"/>
  <c r="K17"/>
  <c r="H17"/>
  <c r="N16"/>
  <c r="M16"/>
  <c r="L16"/>
  <c r="K16"/>
  <c r="H16"/>
  <c r="N15"/>
  <c r="M15"/>
  <c r="L15"/>
  <c r="K15"/>
  <c r="H15"/>
  <c r="N14"/>
  <c r="M14"/>
  <c r="L14"/>
  <c r="K14"/>
  <c r="H14"/>
  <c r="N13"/>
  <c r="M13"/>
  <c r="L13"/>
  <c r="K13"/>
  <c r="H13"/>
  <c r="N12"/>
  <c r="M12"/>
  <c r="L12"/>
  <c r="K12"/>
  <c r="H12"/>
  <c r="N11"/>
  <c r="M11"/>
  <c r="L11"/>
  <c r="K11"/>
  <c r="H11"/>
  <c r="N10"/>
  <c r="M10"/>
  <c r="L10"/>
  <c r="K10"/>
  <c r="H10"/>
  <c r="N9"/>
  <c r="M9"/>
  <c r="L9"/>
  <c r="K9"/>
  <c r="H9"/>
  <c r="N8"/>
  <c r="M8"/>
  <c r="L8"/>
  <c r="K8"/>
  <c r="H8"/>
  <c r="N7"/>
  <c r="M7"/>
  <c r="L7"/>
  <c r="K7"/>
  <c r="H7"/>
  <c r="N6"/>
  <c r="M6"/>
  <c r="L6"/>
  <c r="K6"/>
  <c r="H6"/>
  <c r="N5"/>
  <c r="M5"/>
  <c r="L5"/>
  <c r="K5"/>
  <c r="H5"/>
  <c r="N4"/>
  <c r="M4"/>
  <c r="L4"/>
  <c r="K4"/>
  <c r="H4"/>
  <c r="N3"/>
  <c r="M3"/>
  <c r="L3"/>
  <c r="K3"/>
  <c r="H3"/>
  <c r="N2"/>
  <c r="M2"/>
  <c r="L2"/>
  <c r="K2"/>
  <c r="H2"/>
  <c r="N89" i="4"/>
  <c r="M89"/>
  <c r="L89"/>
  <c r="K89"/>
  <c r="H89"/>
  <c r="N88"/>
  <c r="M88"/>
  <c r="L88"/>
  <c r="K88"/>
  <c r="H88"/>
  <c r="N87"/>
  <c r="M87"/>
  <c r="L87"/>
  <c r="K87"/>
  <c r="H87"/>
  <c r="J86"/>
  <c r="N86" s="1"/>
  <c r="H86"/>
  <c r="N85"/>
  <c r="M85"/>
  <c r="L85"/>
  <c r="K85"/>
  <c r="H85"/>
  <c r="N84"/>
  <c r="M84"/>
  <c r="L84"/>
  <c r="K84"/>
  <c r="H84"/>
  <c r="N83"/>
  <c r="M83"/>
  <c r="L83"/>
  <c r="K83"/>
  <c r="H83"/>
  <c r="N82"/>
  <c r="M82"/>
  <c r="L82"/>
  <c r="K82"/>
  <c r="H82"/>
  <c r="N81"/>
  <c r="M81"/>
  <c r="L81"/>
  <c r="K81"/>
  <c r="H81"/>
  <c r="N47"/>
  <c r="M47"/>
  <c r="L47"/>
  <c r="K47"/>
  <c r="H47"/>
  <c r="N46"/>
  <c r="M46"/>
  <c r="L46"/>
  <c r="K46"/>
  <c r="H46"/>
  <c r="N304"/>
  <c r="M304"/>
  <c r="L304"/>
  <c r="K304"/>
  <c r="H304"/>
  <c r="N303"/>
  <c r="M303"/>
  <c r="L303"/>
  <c r="K303"/>
  <c r="H303"/>
  <c r="J302"/>
  <c r="N302" s="1"/>
  <c r="H302"/>
  <c r="N301"/>
  <c r="M301"/>
  <c r="L301"/>
  <c r="K301"/>
  <c r="H301"/>
  <c r="N300"/>
  <c r="M300"/>
  <c r="L300"/>
  <c r="K300"/>
  <c r="H300"/>
  <c r="J299"/>
  <c r="N299" s="1"/>
  <c r="H299"/>
  <c r="J298"/>
  <c r="N298" s="1"/>
  <c r="H298"/>
  <c r="N297"/>
  <c r="M297"/>
  <c r="L297"/>
  <c r="K297"/>
  <c r="H297"/>
  <c r="N296"/>
  <c r="M296"/>
  <c r="L296"/>
  <c r="K296"/>
  <c r="H296"/>
  <c r="N295"/>
  <c r="M295"/>
  <c r="L295"/>
  <c r="K295"/>
  <c r="H295"/>
  <c r="N294"/>
  <c r="M294"/>
  <c r="L294"/>
  <c r="K294"/>
  <c r="H294"/>
  <c r="N293"/>
  <c r="M293"/>
  <c r="L293"/>
  <c r="K293"/>
  <c r="H293"/>
  <c r="N292"/>
  <c r="M292"/>
  <c r="L292"/>
  <c r="K292"/>
  <c r="H292"/>
  <c r="N291"/>
  <c r="M291"/>
  <c r="L291"/>
  <c r="K291"/>
  <c r="H291"/>
  <c r="J290"/>
  <c r="N290" s="1"/>
  <c r="H290"/>
  <c r="J289"/>
  <c r="N289" s="1"/>
  <c r="H289"/>
  <c r="N288"/>
  <c r="M288"/>
  <c r="L288"/>
  <c r="K288"/>
  <c r="H288"/>
  <c r="N287"/>
  <c r="M287"/>
  <c r="L287"/>
  <c r="K287"/>
  <c r="H287"/>
  <c r="N286"/>
  <c r="M286"/>
  <c r="L286"/>
  <c r="K286"/>
  <c r="H286"/>
  <c r="N285"/>
  <c r="M285"/>
  <c r="L285"/>
  <c r="K285"/>
  <c r="H285"/>
  <c r="N284"/>
  <c r="M284"/>
  <c r="L284"/>
  <c r="K284"/>
  <c r="H284"/>
  <c r="J283"/>
  <c r="N283" s="1"/>
  <c r="H283"/>
  <c r="J282"/>
  <c r="N282" s="1"/>
  <c r="H282"/>
  <c r="J281"/>
  <c r="N281" s="1"/>
  <c r="H281"/>
  <c r="N280"/>
  <c r="M280"/>
  <c r="L280"/>
  <c r="K280"/>
  <c r="H280"/>
  <c r="N279"/>
  <c r="M279"/>
  <c r="L279"/>
  <c r="K279"/>
  <c r="H279"/>
  <c r="N278"/>
  <c r="M278"/>
  <c r="L278"/>
  <c r="K278"/>
  <c r="H278"/>
  <c r="N277"/>
  <c r="M277"/>
  <c r="L277"/>
  <c r="K277"/>
  <c r="H277"/>
  <c r="N276"/>
  <c r="M276"/>
  <c r="L276"/>
  <c r="K276"/>
  <c r="H276"/>
  <c r="N275"/>
  <c r="M275"/>
  <c r="L275"/>
  <c r="K275"/>
  <c r="H275"/>
  <c r="N274"/>
  <c r="M274"/>
  <c r="L274"/>
  <c r="K274"/>
  <c r="H274"/>
  <c r="J273"/>
  <c r="N273" s="1"/>
  <c r="H273"/>
  <c r="J272"/>
  <c r="N272" s="1"/>
  <c r="H272"/>
  <c r="J271"/>
  <c r="N271" s="1"/>
  <c r="H271"/>
  <c r="N270"/>
  <c r="M270"/>
  <c r="L270"/>
  <c r="K270"/>
  <c r="H270"/>
  <c r="J269"/>
  <c r="N269" s="1"/>
  <c r="H269"/>
  <c r="J268"/>
  <c r="N268" s="1"/>
  <c r="H268"/>
  <c r="J267"/>
  <c r="N267" s="1"/>
  <c r="H267"/>
  <c r="N266"/>
  <c r="M266"/>
  <c r="L266"/>
  <c r="K266"/>
  <c r="H266"/>
  <c r="N265"/>
  <c r="M265"/>
  <c r="L265"/>
  <c r="K265"/>
  <c r="H265"/>
  <c r="J264"/>
  <c r="N264" s="1"/>
  <c r="H264"/>
  <c r="J263"/>
  <c r="N263" s="1"/>
  <c r="H263"/>
  <c r="N262"/>
  <c r="M262"/>
  <c r="L262"/>
  <c r="K262"/>
  <c r="H262"/>
  <c r="N261"/>
  <c r="M261"/>
  <c r="L261"/>
  <c r="K261"/>
  <c r="H261"/>
  <c r="N260"/>
  <c r="M260"/>
  <c r="L260"/>
  <c r="K260"/>
  <c r="H260"/>
  <c r="N259"/>
  <c r="M259"/>
  <c r="L259"/>
  <c r="K259"/>
  <c r="H259"/>
  <c r="N258"/>
  <c r="M258"/>
  <c r="L258"/>
  <c r="K258"/>
  <c r="H258"/>
  <c r="N257"/>
  <c r="M257"/>
  <c r="L257"/>
  <c r="K257"/>
  <c r="H257"/>
  <c r="N256"/>
  <c r="M256"/>
  <c r="L256"/>
  <c r="K256"/>
  <c r="H256"/>
  <c r="N255"/>
  <c r="M255"/>
  <c r="L255"/>
  <c r="K255"/>
  <c r="H255"/>
  <c r="N254"/>
  <c r="M254"/>
  <c r="L254"/>
  <c r="K254"/>
  <c r="H254"/>
  <c r="N253"/>
  <c r="M253"/>
  <c r="L253"/>
  <c r="K253"/>
  <c r="H253"/>
  <c r="N252"/>
  <c r="M252"/>
  <c r="L252"/>
  <c r="K252"/>
  <c r="H252"/>
  <c r="N251"/>
  <c r="M251"/>
  <c r="L251"/>
  <c r="K251"/>
  <c r="H251"/>
  <c r="N250"/>
  <c r="M250"/>
  <c r="L250"/>
  <c r="K250"/>
  <c r="H250"/>
  <c r="N249"/>
  <c r="M249"/>
  <c r="L249"/>
  <c r="K249"/>
  <c r="H249"/>
  <c r="J248"/>
  <c r="N248" s="1"/>
  <c r="H248"/>
  <c r="N247"/>
  <c r="M247"/>
  <c r="L247"/>
  <c r="K247"/>
  <c r="H247"/>
  <c r="J246"/>
  <c r="N246" s="1"/>
  <c r="H246"/>
  <c r="J245"/>
  <c r="N245" s="1"/>
  <c r="H245"/>
  <c r="N244"/>
  <c r="M244"/>
  <c r="L244"/>
  <c r="K244"/>
  <c r="H244"/>
  <c r="N243"/>
  <c r="M243"/>
  <c r="L243"/>
  <c r="K243"/>
  <c r="H243"/>
  <c r="N242"/>
  <c r="M242"/>
  <c r="L242"/>
  <c r="K242"/>
  <c r="H242"/>
  <c r="N241"/>
  <c r="M241"/>
  <c r="L241"/>
  <c r="K241"/>
  <c r="H241"/>
  <c r="N240"/>
  <c r="M240"/>
  <c r="L240"/>
  <c r="K240"/>
  <c r="H240"/>
  <c r="N239"/>
  <c r="M239"/>
  <c r="L239"/>
  <c r="K239"/>
  <c r="H239"/>
  <c r="N238"/>
  <c r="M238"/>
  <c r="L238"/>
  <c r="K238"/>
  <c r="H238"/>
  <c r="N237"/>
  <c r="M237"/>
  <c r="L237"/>
  <c r="K237"/>
  <c r="H237"/>
  <c r="N236"/>
  <c r="M236"/>
  <c r="L236"/>
  <c r="K236"/>
  <c r="H236"/>
  <c r="N235"/>
  <c r="M235"/>
  <c r="L235"/>
  <c r="K235"/>
  <c r="H235"/>
  <c r="N234"/>
  <c r="M234"/>
  <c r="L234"/>
  <c r="K234"/>
  <c r="H234"/>
  <c r="N233"/>
  <c r="M233"/>
  <c r="L233"/>
  <c r="K233"/>
  <c r="H233"/>
  <c r="N232"/>
  <c r="M232"/>
  <c r="L232"/>
  <c r="K232"/>
  <c r="H232"/>
  <c r="N231"/>
  <c r="M231"/>
  <c r="L231"/>
  <c r="K231"/>
  <c r="H231"/>
  <c r="N230"/>
  <c r="M230"/>
  <c r="L230"/>
  <c r="K230"/>
  <c r="H230"/>
  <c r="N229"/>
  <c r="M229"/>
  <c r="L229"/>
  <c r="K229"/>
  <c r="H229"/>
  <c r="N228"/>
  <c r="M228"/>
  <c r="L228"/>
  <c r="K228"/>
  <c r="H228"/>
  <c r="N227"/>
  <c r="M227"/>
  <c r="L227"/>
  <c r="K227"/>
  <c r="H227"/>
  <c r="N226"/>
  <c r="M226"/>
  <c r="L226"/>
  <c r="K226"/>
  <c r="H226"/>
  <c r="N225"/>
  <c r="M225"/>
  <c r="L225"/>
  <c r="K225"/>
  <c r="H225"/>
  <c r="N224"/>
  <c r="M224"/>
  <c r="L224"/>
  <c r="K224"/>
  <c r="H224"/>
  <c r="N223"/>
  <c r="M223"/>
  <c r="L223"/>
  <c r="K223"/>
  <c r="H223"/>
  <c r="N222"/>
  <c r="M222"/>
  <c r="L222"/>
  <c r="K222"/>
  <c r="H222"/>
  <c r="N221"/>
  <c r="M221"/>
  <c r="L221"/>
  <c r="K221"/>
  <c r="H221"/>
  <c r="N220"/>
  <c r="M220"/>
  <c r="L220"/>
  <c r="K220"/>
  <c r="H220"/>
  <c r="N219"/>
  <c r="M219"/>
  <c r="L219"/>
  <c r="K219"/>
  <c r="H219"/>
  <c r="N218"/>
  <c r="M218"/>
  <c r="L218"/>
  <c r="K218"/>
  <c r="H218"/>
  <c r="N217"/>
  <c r="M217"/>
  <c r="L217"/>
  <c r="K217"/>
  <c r="H217"/>
  <c r="N216"/>
  <c r="M216"/>
  <c r="L216"/>
  <c r="K216"/>
  <c r="H216"/>
  <c r="N215"/>
  <c r="M215"/>
  <c r="L215"/>
  <c r="K215"/>
  <c r="H215"/>
  <c r="N214"/>
  <c r="M214"/>
  <c r="L214"/>
  <c r="K214"/>
  <c r="H214"/>
  <c r="N213"/>
  <c r="M213"/>
  <c r="L213"/>
  <c r="K213"/>
  <c r="H213"/>
  <c r="N212"/>
  <c r="M212"/>
  <c r="L212"/>
  <c r="K212"/>
  <c r="H212"/>
  <c r="N211"/>
  <c r="M211"/>
  <c r="L211"/>
  <c r="K211"/>
  <c r="H211"/>
  <c r="J210"/>
  <c r="N210" s="1"/>
  <c r="H210"/>
  <c r="J209"/>
  <c r="N209" s="1"/>
  <c r="H209"/>
  <c r="N208"/>
  <c r="M208"/>
  <c r="L208"/>
  <c r="K208"/>
  <c r="H208"/>
  <c r="N207"/>
  <c r="M207"/>
  <c r="L207"/>
  <c r="K207"/>
  <c r="H207"/>
  <c r="N206"/>
  <c r="M206"/>
  <c r="L206"/>
  <c r="K206"/>
  <c r="H206"/>
  <c r="N205"/>
  <c r="M205"/>
  <c r="L205"/>
  <c r="K205"/>
  <c r="H205"/>
  <c r="N204"/>
  <c r="M204"/>
  <c r="L204"/>
  <c r="K204"/>
  <c r="H204"/>
  <c r="N203"/>
  <c r="M203"/>
  <c r="L203"/>
  <c r="K203"/>
  <c r="H203"/>
  <c r="N202"/>
  <c r="M202"/>
  <c r="L202"/>
  <c r="K202"/>
  <c r="H202"/>
  <c r="J201"/>
  <c r="N201" s="1"/>
  <c r="H201"/>
  <c r="N200"/>
  <c r="M200"/>
  <c r="L200"/>
  <c r="K200"/>
  <c r="H200"/>
  <c r="N199"/>
  <c r="M199"/>
  <c r="L199"/>
  <c r="K199"/>
  <c r="H199"/>
  <c r="J198"/>
  <c r="N198" s="1"/>
  <c r="H198"/>
  <c r="J197"/>
  <c r="N197" s="1"/>
  <c r="H197"/>
  <c r="J196"/>
  <c r="N196" s="1"/>
  <c r="H196"/>
  <c r="N195"/>
  <c r="M195"/>
  <c r="L195"/>
  <c r="K195"/>
  <c r="H195"/>
  <c r="N194"/>
  <c r="M194"/>
  <c r="L194"/>
  <c r="K194"/>
  <c r="H194"/>
  <c r="N193"/>
  <c r="M193"/>
  <c r="L193"/>
  <c r="K193"/>
  <c r="H193"/>
  <c r="J192"/>
  <c r="N192" s="1"/>
  <c r="H192"/>
  <c r="N191"/>
  <c r="M191"/>
  <c r="L191"/>
  <c r="K191"/>
  <c r="H191"/>
  <c r="N190"/>
  <c r="M190"/>
  <c r="L190"/>
  <c r="K190"/>
  <c r="H190"/>
  <c r="N189"/>
  <c r="M189"/>
  <c r="L189"/>
  <c r="K189"/>
  <c r="H189"/>
  <c r="N188"/>
  <c r="M188"/>
  <c r="L188"/>
  <c r="K188"/>
  <c r="H188"/>
  <c r="N187"/>
  <c r="M187"/>
  <c r="L187"/>
  <c r="K187"/>
  <c r="H187"/>
  <c r="N186"/>
  <c r="M186"/>
  <c r="L186"/>
  <c r="K186"/>
  <c r="H186"/>
  <c r="N185"/>
  <c r="M185"/>
  <c r="L185"/>
  <c r="K185"/>
  <c r="H185"/>
  <c r="N184"/>
  <c r="M184"/>
  <c r="L184"/>
  <c r="K184"/>
  <c r="H184"/>
  <c r="N183"/>
  <c r="M183"/>
  <c r="L183"/>
  <c r="K183"/>
  <c r="H183"/>
  <c r="N182"/>
  <c r="M182"/>
  <c r="L182"/>
  <c r="K182"/>
  <c r="H182"/>
  <c r="N181"/>
  <c r="M181"/>
  <c r="L181"/>
  <c r="K181"/>
  <c r="H181"/>
  <c r="N180"/>
  <c r="M180"/>
  <c r="L180"/>
  <c r="K180"/>
  <c r="H180"/>
  <c r="N179"/>
  <c r="M179"/>
  <c r="L179"/>
  <c r="K179"/>
  <c r="H179"/>
  <c r="J178"/>
  <c r="N178" s="1"/>
  <c r="H178"/>
  <c r="N177"/>
  <c r="M177"/>
  <c r="L177"/>
  <c r="K177"/>
  <c r="H177"/>
  <c r="N176"/>
  <c r="M176"/>
  <c r="L176"/>
  <c r="K176"/>
  <c r="H176"/>
  <c r="J175"/>
  <c r="N175" s="1"/>
  <c r="H175"/>
  <c r="N174"/>
  <c r="M174"/>
  <c r="L174"/>
  <c r="K174"/>
  <c r="H174"/>
  <c r="N173"/>
  <c r="M173"/>
  <c r="L173"/>
  <c r="K173"/>
  <c r="H173"/>
  <c r="N172"/>
  <c r="M172"/>
  <c r="L172"/>
  <c r="K172"/>
  <c r="H172"/>
  <c r="N171"/>
  <c r="M171"/>
  <c r="L171"/>
  <c r="K171"/>
  <c r="H171"/>
  <c r="N170"/>
  <c r="M170"/>
  <c r="L170"/>
  <c r="K170"/>
  <c r="H170"/>
  <c r="N169"/>
  <c r="M169"/>
  <c r="L169"/>
  <c r="K169"/>
  <c r="H169"/>
  <c r="N168"/>
  <c r="M168"/>
  <c r="L168"/>
  <c r="K168"/>
  <c r="H168"/>
  <c r="N167"/>
  <c r="M167"/>
  <c r="L167"/>
  <c r="K167"/>
  <c r="H167"/>
  <c r="N166"/>
  <c r="M166"/>
  <c r="L166"/>
  <c r="K166"/>
  <c r="H166"/>
  <c r="N165"/>
  <c r="M165"/>
  <c r="L165"/>
  <c r="K165"/>
  <c r="H165"/>
  <c r="N164"/>
  <c r="M164"/>
  <c r="L164"/>
  <c r="K164"/>
  <c r="H164"/>
  <c r="N163"/>
  <c r="M163"/>
  <c r="L163"/>
  <c r="K163"/>
  <c r="H163"/>
  <c r="N162"/>
  <c r="M162"/>
  <c r="L162"/>
  <c r="K162"/>
  <c r="H162"/>
  <c r="N161"/>
  <c r="M161"/>
  <c r="L161"/>
  <c r="K161"/>
  <c r="H161"/>
  <c r="N160"/>
  <c r="M160"/>
  <c r="L160"/>
  <c r="K160"/>
  <c r="H160"/>
  <c r="N159"/>
  <c r="M159"/>
  <c r="L159"/>
  <c r="K159"/>
  <c r="H159"/>
  <c r="N158"/>
  <c r="M158"/>
  <c r="L158"/>
  <c r="K158"/>
  <c r="H158"/>
  <c r="N157"/>
  <c r="M157"/>
  <c r="L157"/>
  <c r="K157"/>
  <c r="H157"/>
  <c r="N156"/>
  <c r="M156"/>
  <c r="L156"/>
  <c r="K156"/>
  <c r="H156"/>
  <c r="N155"/>
  <c r="M155"/>
  <c r="L155"/>
  <c r="K155"/>
  <c r="H155"/>
  <c r="N154"/>
  <c r="M154"/>
  <c r="L154"/>
  <c r="K154"/>
  <c r="H154"/>
  <c r="N153"/>
  <c r="M153"/>
  <c r="L153"/>
  <c r="K153"/>
  <c r="H153"/>
  <c r="N152"/>
  <c r="M152"/>
  <c r="L152"/>
  <c r="K152"/>
  <c r="H152"/>
  <c r="N151"/>
  <c r="M151"/>
  <c r="L151"/>
  <c r="K151"/>
  <c r="H151"/>
  <c r="N150"/>
  <c r="M150"/>
  <c r="L150"/>
  <c r="K150"/>
  <c r="H150"/>
  <c r="N149"/>
  <c r="M149"/>
  <c r="L149"/>
  <c r="K149"/>
  <c r="H149"/>
  <c r="N148"/>
  <c r="M148"/>
  <c r="L148"/>
  <c r="K148"/>
  <c r="H148"/>
  <c r="N147"/>
  <c r="M147"/>
  <c r="L147"/>
  <c r="K147"/>
  <c r="H147"/>
  <c r="N146"/>
  <c r="M146"/>
  <c r="L146"/>
  <c r="K146"/>
  <c r="H146"/>
  <c r="N145"/>
  <c r="M145"/>
  <c r="L145"/>
  <c r="K145"/>
  <c r="H145"/>
  <c r="N144"/>
  <c r="M144"/>
  <c r="L144"/>
  <c r="K144"/>
  <c r="H144"/>
  <c r="N143"/>
  <c r="M143"/>
  <c r="L143"/>
  <c r="K143"/>
  <c r="H143"/>
  <c r="N142"/>
  <c r="M142"/>
  <c r="L142"/>
  <c r="K142"/>
  <c r="H142"/>
  <c r="N141"/>
  <c r="M141"/>
  <c r="L141"/>
  <c r="K141"/>
  <c r="H141"/>
  <c r="N140"/>
  <c r="M140"/>
  <c r="L140"/>
  <c r="K140"/>
  <c r="H140"/>
  <c r="N139"/>
  <c r="M139"/>
  <c r="L139"/>
  <c r="K139"/>
  <c r="H139"/>
  <c r="N134"/>
  <c r="M134"/>
  <c r="F134"/>
  <c r="L134" s="1"/>
  <c r="J133"/>
  <c r="M133" s="1"/>
  <c r="I133"/>
  <c r="N133" s="1"/>
  <c r="F133"/>
  <c r="L133" s="1"/>
  <c r="J132"/>
  <c r="M132" s="1"/>
  <c r="I132"/>
  <c r="N132" s="1"/>
  <c r="F132"/>
  <c r="L132" s="1"/>
  <c r="J131"/>
  <c r="M131" s="1"/>
  <c r="I131"/>
  <c r="N131" s="1"/>
  <c r="F131"/>
  <c r="L131" s="1"/>
  <c r="N130"/>
  <c r="M130"/>
  <c r="L130"/>
  <c r="K130"/>
  <c r="H130"/>
  <c r="N129"/>
  <c r="M129"/>
  <c r="L129"/>
  <c r="K129"/>
  <c r="H129"/>
  <c r="N128"/>
  <c r="M128"/>
  <c r="L128"/>
  <c r="K128"/>
  <c r="H128"/>
  <c r="N127"/>
  <c r="M127"/>
  <c r="L127"/>
  <c r="K127"/>
  <c r="H127"/>
  <c r="N126"/>
  <c r="M126"/>
  <c r="L126"/>
  <c r="K126"/>
  <c r="H126"/>
  <c r="N125"/>
  <c r="M125"/>
  <c r="L125"/>
  <c r="K125"/>
  <c r="H125"/>
  <c r="N124"/>
  <c r="M124"/>
  <c r="L124"/>
  <c r="K124"/>
  <c r="H124"/>
  <c r="N123"/>
  <c r="M123"/>
  <c r="L123"/>
  <c r="K123"/>
  <c r="H123"/>
  <c r="N122"/>
  <c r="M122"/>
  <c r="L122"/>
  <c r="K122"/>
  <c r="H122"/>
  <c r="N121"/>
  <c r="M121"/>
  <c r="L121"/>
  <c r="K121"/>
  <c r="H121"/>
  <c r="N120"/>
  <c r="M120"/>
  <c r="L120"/>
  <c r="K120"/>
  <c r="H120"/>
  <c r="N119"/>
  <c r="M119"/>
  <c r="L119"/>
  <c r="K119"/>
  <c r="H119"/>
  <c r="N118"/>
  <c r="M118"/>
  <c r="L118"/>
  <c r="K118"/>
  <c r="H118"/>
  <c r="N117"/>
  <c r="M117"/>
  <c r="L117"/>
  <c r="K117"/>
  <c r="H117"/>
  <c r="N116"/>
  <c r="M116"/>
  <c r="L116"/>
  <c r="K116"/>
  <c r="H116"/>
  <c r="N115"/>
  <c r="M115"/>
  <c r="L115"/>
  <c r="K115"/>
  <c r="H115"/>
  <c r="N114"/>
  <c r="M114"/>
  <c r="L114"/>
  <c r="K114"/>
  <c r="H114"/>
  <c r="N113"/>
  <c r="M113"/>
  <c r="L113"/>
  <c r="K113"/>
  <c r="H113"/>
  <c r="N112"/>
  <c r="M112"/>
  <c r="L112"/>
  <c r="K112"/>
  <c r="H112"/>
  <c r="N111"/>
  <c r="M111"/>
  <c r="L111"/>
  <c r="K111"/>
  <c r="H111"/>
  <c r="N110"/>
  <c r="M110"/>
  <c r="L110"/>
  <c r="K110"/>
  <c r="H110"/>
  <c r="N109"/>
  <c r="M109"/>
  <c r="L109"/>
  <c r="K109"/>
  <c r="H109"/>
  <c r="N108"/>
  <c r="M108"/>
  <c r="L108"/>
  <c r="K108"/>
  <c r="H108"/>
  <c r="N107"/>
  <c r="M107"/>
  <c r="L107"/>
  <c r="K107"/>
  <c r="H107"/>
  <c r="N106"/>
  <c r="M106"/>
  <c r="L106"/>
  <c r="K106"/>
  <c r="H106"/>
  <c r="N105"/>
  <c r="M105"/>
  <c r="L105"/>
  <c r="K105"/>
  <c r="H105"/>
  <c r="N104"/>
  <c r="M104"/>
  <c r="L104"/>
  <c r="K104"/>
  <c r="H104"/>
  <c r="N103"/>
  <c r="M103"/>
  <c r="L103"/>
  <c r="K103"/>
  <c r="H103"/>
  <c r="N102"/>
  <c r="M102"/>
  <c r="L102"/>
  <c r="K102"/>
  <c r="H102"/>
  <c r="N101"/>
  <c r="M101"/>
  <c r="L101"/>
  <c r="K101"/>
  <c r="H101"/>
  <c r="J100"/>
  <c r="N100" s="1"/>
  <c r="H100"/>
  <c r="N99"/>
  <c r="M99"/>
  <c r="L99"/>
  <c r="K99"/>
  <c r="H99"/>
  <c r="N98"/>
  <c r="M98"/>
  <c r="L98"/>
  <c r="K98"/>
  <c r="H98"/>
  <c r="N97"/>
  <c r="M97"/>
  <c r="L97"/>
  <c r="K97"/>
  <c r="H97"/>
  <c r="N96"/>
  <c r="M96"/>
  <c r="L96"/>
  <c r="K96"/>
  <c r="H96"/>
  <c r="N95"/>
  <c r="M95"/>
  <c r="L95"/>
  <c r="K95"/>
  <c r="H95"/>
  <c r="N94"/>
  <c r="M94"/>
  <c r="L94"/>
  <c r="K94"/>
  <c r="H94"/>
  <c r="N93"/>
  <c r="M93"/>
  <c r="L93"/>
  <c r="K93"/>
  <c r="H93"/>
  <c r="N92"/>
  <c r="M92"/>
  <c r="L92"/>
  <c r="K92"/>
  <c r="H92"/>
  <c r="N91"/>
  <c r="M91"/>
  <c r="L91"/>
  <c r="K91"/>
  <c r="H91"/>
  <c r="N90"/>
  <c r="M90"/>
  <c r="L90"/>
  <c r="K90"/>
  <c r="H90"/>
  <c r="N80"/>
  <c r="M80"/>
  <c r="L80"/>
  <c r="K80"/>
  <c r="H80"/>
  <c r="N79"/>
  <c r="M79"/>
  <c r="L79"/>
  <c r="K79"/>
  <c r="H79"/>
  <c r="N78"/>
  <c r="M78"/>
  <c r="L78"/>
  <c r="K78"/>
  <c r="H78"/>
  <c r="N77"/>
  <c r="M77"/>
  <c r="L77"/>
  <c r="K77"/>
  <c r="H77"/>
  <c r="N76"/>
  <c r="M76"/>
  <c r="L76"/>
  <c r="K76"/>
  <c r="H76"/>
  <c r="N75"/>
  <c r="M75"/>
  <c r="L75"/>
  <c r="K75"/>
  <c r="H75"/>
  <c r="N74"/>
  <c r="M74"/>
  <c r="L74"/>
  <c r="K74"/>
  <c r="H74"/>
  <c r="N73"/>
  <c r="M73"/>
  <c r="L73"/>
  <c r="K73"/>
  <c r="H73"/>
  <c r="N72"/>
  <c r="M72"/>
  <c r="L72"/>
  <c r="K72"/>
  <c r="H72"/>
  <c r="N71"/>
  <c r="M71"/>
  <c r="L71"/>
  <c r="K71"/>
  <c r="H71"/>
  <c r="N70"/>
  <c r="M70"/>
  <c r="L70"/>
  <c r="K70"/>
  <c r="H70"/>
  <c r="N69"/>
  <c r="M69"/>
  <c r="L69"/>
  <c r="K69"/>
  <c r="H69"/>
  <c r="N68"/>
  <c r="M68"/>
  <c r="L68"/>
  <c r="K68"/>
  <c r="H68"/>
  <c r="N67"/>
  <c r="M67"/>
  <c r="L67"/>
  <c r="K67"/>
  <c r="H67"/>
  <c r="N66"/>
  <c r="M66"/>
  <c r="L66"/>
  <c r="K66"/>
  <c r="H66"/>
  <c r="N65"/>
  <c r="M65"/>
  <c r="L65"/>
  <c r="K65"/>
  <c r="H65"/>
  <c r="J64"/>
  <c r="N64" s="1"/>
  <c r="H64"/>
  <c r="J63"/>
  <c r="N63" s="1"/>
  <c r="H63"/>
  <c r="N62"/>
  <c r="M62"/>
  <c r="L62"/>
  <c r="K62"/>
  <c r="H62"/>
  <c r="N61"/>
  <c r="M61"/>
  <c r="L61"/>
  <c r="K61"/>
  <c r="H61"/>
  <c r="N60"/>
  <c r="M60"/>
  <c r="L60"/>
  <c r="K60"/>
  <c r="H60"/>
  <c r="N59"/>
  <c r="M59"/>
  <c r="L59"/>
  <c r="K59"/>
  <c r="H59"/>
  <c r="N58"/>
  <c r="M58"/>
  <c r="L58"/>
  <c r="K58"/>
  <c r="H58"/>
  <c r="N57"/>
  <c r="M57"/>
  <c r="L57"/>
  <c r="K57"/>
  <c r="H57"/>
  <c r="N56"/>
  <c r="M56"/>
  <c r="L56"/>
  <c r="K56"/>
  <c r="H56"/>
  <c r="N55"/>
  <c r="M55"/>
  <c r="L55"/>
  <c r="K55"/>
  <c r="H55"/>
  <c r="N54"/>
  <c r="M54"/>
  <c r="L54"/>
  <c r="K54"/>
  <c r="H54"/>
  <c r="N53"/>
  <c r="M53"/>
  <c r="L53"/>
  <c r="K53"/>
  <c r="H53"/>
  <c r="N52"/>
  <c r="M52"/>
  <c r="L52"/>
  <c r="K52"/>
  <c r="H52"/>
  <c r="N51"/>
  <c r="M51"/>
  <c r="L51"/>
  <c r="K51"/>
  <c r="H51"/>
  <c r="N50"/>
  <c r="M50"/>
  <c r="L50"/>
  <c r="K50"/>
  <c r="H50"/>
  <c r="N49"/>
  <c r="M49"/>
  <c r="L49"/>
  <c r="K49"/>
  <c r="H49"/>
  <c r="N48"/>
  <c r="M48"/>
  <c r="L48"/>
  <c r="K48"/>
  <c r="H48"/>
  <c r="N45"/>
  <c r="M45"/>
  <c r="L45"/>
  <c r="K45"/>
  <c r="H45"/>
  <c r="N44"/>
  <c r="M44"/>
  <c r="L44"/>
  <c r="K44"/>
  <c r="H44"/>
  <c r="N43"/>
  <c r="M43"/>
  <c r="L43"/>
  <c r="K43"/>
  <c r="H43"/>
  <c r="N42"/>
  <c r="M42"/>
  <c r="L42"/>
  <c r="K42"/>
  <c r="H42"/>
  <c r="N41"/>
  <c r="M41"/>
  <c r="L41"/>
  <c r="K41"/>
  <c r="H41"/>
  <c r="N40"/>
  <c r="M40"/>
  <c r="L40"/>
  <c r="K40"/>
  <c r="H40"/>
  <c r="N39"/>
  <c r="M39"/>
  <c r="L39"/>
  <c r="K39"/>
  <c r="H39"/>
  <c r="N38"/>
  <c r="M38"/>
  <c r="L38"/>
  <c r="K38"/>
  <c r="H38"/>
  <c r="N37"/>
  <c r="M37"/>
  <c r="L37"/>
  <c r="K37"/>
  <c r="H37"/>
  <c r="N36"/>
  <c r="M36"/>
  <c r="L36"/>
  <c r="K36"/>
  <c r="H36"/>
  <c r="N35"/>
  <c r="M35"/>
  <c r="L35"/>
  <c r="K35"/>
  <c r="H35"/>
  <c r="N34"/>
  <c r="M34"/>
  <c r="L34"/>
  <c r="K34"/>
  <c r="H34"/>
  <c r="N33"/>
  <c r="M33"/>
  <c r="L33"/>
  <c r="K33"/>
  <c r="H33"/>
  <c r="N32"/>
  <c r="M32"/>
  <c r="L32"/>
  <c r="K32"/>
  <c r="H32"/>
  <c r="N31"/>
  <c r="M31"/>
  <c r="L31"/>
  <c r="K31"/>
  <c r="H31"/>
  <c r="N30"/>
  <c r="M30"/>
  <c r="L30"/>
  <c r="K30"/>
  <c r="H30"/>
  <c r="N29"/>
  <c r="M29"/>
  <c r="L29"/>
  <c r="K29"/>
  <c r="H29"/>
  <c r="N28"/>
  <c r="M28"/>
  <c r="L28"/>
  <c r="K28"/>
  <c r="H28"/>
  <c r="N27"/>
  <c r="M27"/>
  <c r="L27"/>
  <c r="K27"/>
  <c r="H27"/>
  <c r="N26"/>
  <c r="M26"/>
  <c r="L26"/>
  <c r="K26"/>
  <c r="H26"/>
  <c r="N25"/>
  <c r="M25"/>
  <c r="L25"/>
  <c r="K25"/>
  <c r="H25"/>
  <c r="N24"/>
  <c r="M24"/>
  <c r="L24"/>
  <c r="K24"/>
  <c r="H24"/>
  <c r="N23"/>
  <c r="M23"/>
  <c r="L23"/>
  <c r="K23"/>
  <c r="H23"/>
  <c r="N22"/>
  <c r="M22"/>
  <c r="L22"/>
  <c r="K22"/>
  <c r="H22"/>
  <c r="N21"/>
  <c r="M21"/>
  <c r="L21"/>
  <c r="K21"/>
  <c r="H21"/>
  <c r="N20"/>
  <c r="M20"/>
  <c r="L20"/>
  <c r="K20"/>
  <c r="H20"/>
  <c r="N19"/>
  <c r="M19"/>
  <c r="L19"/>
  <c r="K19"/>
  <c r="H19"/>
  <c r="N18"/>
  <c r="M18"/>
  <c r="L18"/>
  <c r="K18"/>
  <c r="H18"/>
  <c r="N17"/>
  <c r="M17"/>
  <c r="L17"/>
  <c r="K17"/>
  <c r="H17"/>
  <c r="N16"/>
  <c r="M16"/>
  <c r="L16"/>
  <c r="K16"/>
  <c r="H16"/>
  <c r="N15"/>
  <c r="M15"/>
  <c r="L15"/>
  <c r="K15"/>
  <c r="H15"/>
  <c r="N14"/>
  <c r="M14"/>
  <c r="L14"/>
  <c r="K14"/>
  <c r="H14"/>
  <c r="N13"/>
  <c r="M13"/>
  <c r="L13"/>
  <c r="K13"/>
  <c r="H13"/>
  <c r="N12"/>
  <c r="M12"/>
  <c r="L12"/>
  <c r="K12"/>
  <c r="H12"/>
  <c r="N11"/>
  <c r="M11"/>
  <c r="L11"/>
  <c r="K11"/>
  <c r="H11"/>
  <c r="N7"/>
  <c r="M7"/>
  <c r="L7"/>
  <c r="K7"/>
  <c r="H7"/>
  <c r="N6"/>
  <c r="M6"/>
  <c r="L6"/>
  <c r="K6"/>
  <c r="H6"/>
  <c r="N4" i="3"/>
  <c r="M4"/>
  <c r="L4"/>
  <c r="K4"/>
  <c r="H4"/>
  <c r="N3"/>
  <c r="M3"/>
  <c r="L3"/>
  <c r="K3"/>
  <c r="H3"/>
  <c r="N47" i="5"/>
  <c r="M47"/>
  <c r="L47"/>
  <c r="K47"/>
  <c r="H47"/>
  <c r="N46"/>
  <c r="M46"/>
  <c r="L46"/>
  <c r="K46"/>
  <c r="H46"/>
  <c r="N45"/>
  <c r="M45"/>
  <c r="L45"/>
  <c r="K45"/>
  <c r="H45"/>
  <c r="N44"/>
  <c r="M44"/>
  <c r="L44"/>
  <c r="K44"/>
  <c r="H44"/>
  <c r="N43"/>
  <c r="M43"/>
  <c r="L43"/>
  <c r="K43"/>
  <c r="H43"/>
  <c r="N42"/>
  <c r="M42"/>
  <c r="L42"/>
  <c r="K42"/>
  <c r="H42"/>
  <c r="N41"/>
  <c r="M41"/>
  <c r="L41"/>
  <c r="K41"/>
  <c r="H41"/>
  <c r="J40"/>
  <c r="N40" s="1"/>
  <c r="H40"/>
  <c r="N39"/>
  <c r="M39"/>
  <c r="L39"/>
  <c r="K39"/>
  <c r="H39"/>
  <c r="N38"/>
  <c r="M38"/>
  <c r="L38"/>
  <c r="K38"/>
  <c r="H38"/>
  <c r="N37"/>
  <c r="M37"/>
  <c r="L37"/>
  <c r="K37"/>
  <c r="H37"/>
  <c r="N7"/>
  <c r="M7"/>
  <c r="L7"/>
  <c r="K7"/>
  <c r="H7"/>
  <c r="N6"/>
  <c r="M6"/>
  <c r="L6"/>
  <c r="K6"/>
  <c r="H6"/>
  <c r="N66" i="3"/>
  <c r="M66"/>
  <c r="L66"/>
  <c r="K66"/>
  <c r="H66"/>
  <c r="N65"/>
  <c r="M65"/>
  <c r="L65"/>
  <c r="K65"/>
  <c r="H65"/>
  <c r="N64"/>
  <c r="M64"/>
  <c r="L64"/>
  <c r="K64"/>
  <c r="H64"/>
  <c r="N63"/>
  <c r="M63"/>
  <c r="L63"/>
  <c r="K63"/>
  <c r="H63"/>
  <c r="N62"/>
  <c r="M62"/>
  <c r="L62"/>
  <c r="K62"/>
  <c r="H62"/>
  <c r="N79" i="5"/>
  <c r="M79"/>
  <c r="L79"/>
  <c r="K79"/>
  <c r="H79"/>
  <c r="N78"/>
  <c r="M78"/>
  <c r="L78"/>
  <c r="K78"/>
  <c r="H78"/>
  <c r="N77"/>
  <c r="M77"/>
  <c r="L77"/>
  <c r="K77"/>
  <c r="H77"/>
  <c r="N76"/>
  <c r="M76"/>
  <c r="L76"/>
  <c r="K76"/>
  <c r="H76"/>
  <c r="N75"/>
  <c r="M75"/>
  <c r="L75"/>
  <c r="K75"/>
  <c r="H75"/>
  <c r="N74"/>
  <c r="M74"/>
  <c r="L74"/>
  <c r="K74"/>
  <c r="H74"/>
  <c r="N73"/>
  <c r="M73"/>
  <c r="L73"/>
  <c r="K73"/>
  <c r="H73"/>
  <c r="N72"/>
  <c r="M72"/>
  <c r="L72"/>
  <c r="K72"/>
  <c r="H72"/>
  <c r="N71"/>
  <c r="M71"/>
  <c r="L71"/>
  <c r="K71"/>
  <c r="H71"/>
  <c r="N62"/>
  <c r="M62"/>
  <c r="L62"/>
  <c r="K62"/>
  <c r="H62"/>
  <c r="N61"/>
  <c r="M61"/>
  <c r="L61"/>
  <c r="K61"/>
  <c r="H61"/>
  <c r="N60"/>
  <c r="M60"/>
  <c r="L60"/>
  <c r="K60"/>
  <c r="H60"/>
  <c r="N59"/>
  <c r="M59"/>
  <c r="L59"/>
  <c r="K59"/>
  <c r="H59"/>
  <c r="N36"/>
  <c r="M36"/>
  <c r="L36"/>
  <c r="K36"/>
  <c r="H36"/>
  <c r="N35"/>
  <c r="M35"/>
  <c r="L35"/>
  <c r="K35"/>
  <c r="H35"/>
  <c r="N34"/>
  <c r="M34"/>
  <c r="L34"/>
  <c r="K34"/>
  <c r="H34"/>
  <c r="N33"/>
  <c r="M33"/>
  <c r="L33"/>
  <c r="K33"/>
  <c r="H33"/>
  <c r="N32"/>
  <c r="M32"/>
  <c r="L32"/>
  <c r="K32"/>
  <c r="H32"/>
  <c r="N31"/>
  <c r="M31"/>
  <c r="L31"/>
  <c r="K31"/>
  <c r="H31"/>
  <c r="N30"/>
  <c r="M30"/>
  <c r="L30"/>
  <c r="K30"/>
  <c r="H30"/>
  <c r="N29"/>
  <c r="M29"/>
  <c r="L29"/>
  <c r="K29"/>
  <c r="H29"/>
  <c r="N28"/>
  <c r="M28"/>
  <c r="L28"/>
  <c r="K28"/>
  <c r="H28"/>
  <c r="N70"/>
  <c r="M70"/>
  <c r="L70"/>
  <c r="K70"/>
  <c r="H70"/>
  <c r="N69"/>
  <c r="M69"/>
  <c r="L69"/>
  <c r="K69"/>
  <c r="H69"/>
  <c r="N68"/>
  <c r="M68"/>
  <c r="L68"/>
  <c r="K68"/>
  <c r="H68"/>
  <c r="N67"/>
  <c r="M67"/>
  <c r="L67"/>
  <c r="K67"/>
  <c r="H67"/>
  <c r="N66"/>
  <c r="M66"/>
  <c r="L66"/>
  <c r="K66"/>
  <c r="H66"/>
  <c r="N58"/>
  <c r="M58"/>
  <c r="L58"/>
  <c r="K58"/>
  <c r="H58"/>
  <c r="N57"/>
  <c r="M57"/>
  <c r="L57"/>
  <c r="K57"/>
  <c r="H57"/>
  <c r="N56"/>
  <c r="M56"/>
  <c r="L56"/>
  <c r="K56"/>
  <c r="H56"/>
  <c r="N55"/>
  <c r="M55"/>
  <c r="L55"/>
  <c r="K55"/>
  <c r="H55"/>
  <c r="N27"/>
  <c r="M27"/>
  <c r="L27"/>
  <c r="K27"/>
  <c r="H27"/>
  <c r="N26"/>
  <c r="M26"/>
  <c r="L26"/>
  <c r="K26"/>
  <c r="H26"/>
  <c r="N25"/>
  <c r="M25"/>
  <c r="L25"/>
  <c r="K25"/>
  <c r="H25"/>
  <c r="N24"/>
  <c r="M24"/>
  <c r="L24"/>
  <c r="K24"/>
  <c r="H24"/>
  <c r="N23"/>
  <c r="M23"/>
  <c r="L23"/>
  <c r="K23"/>
  <c r="H23"/>
  <c r="N22"/>
  <c r="M22"/>
  <c r="L22"/>
  <c r="K22"/>
  <c r="H22"/>
  <c r="N21"/>
  <c r="M21"/>
  <c r="L21"/>
  <c r="K21"/>
  <c r="H21"/>
  <c r="N65"/>
  <c r="M65"/>
  <c r="L65"/>
  <c r="K65"/>
  <c r="H65"/>
  <c r="N64"/>
  <c r="M64"/>
  <c r="L64"/>
  <c r="K64"/>
  <c r="H64"/>
  <c r="N63"/>
  <c r="M63"/>
  <c r="L63"/>
  <c r="K63"/>
  <c r="H63"/>
  <c r="N54"/>
  <c r="M54"/>
  <c r="L54"/>
  <c r="K54"/>
  <c r="H54"/>
  <c r="N53"/>
  <c r="M53"/>
  <c r="L53"/>
  <c r="K53"/>
  <c r="H53"/>
  <c r="N52"/>
  <c r="M52"/>
  <c r="L52"/>
  <c r="K52"/>
  <c r="H52"/>
  <c r="N20"/>
  <c r="M20"/>
  <c r="L20"/>
  <c r="K20"/>
  <c r="H20"/>
  <c r="N19"/>
  <c r="M19"/>
  <c r="L19"/>
  <c r="K19"/>
  <c r="H19"/>
  <c r="N18"/>
  <c r="M18"/>
  <c r="L18"/>
  <c r="K18"/>
  <c r="H18"/>
  <c r="N17"/>
  <c r="M17"/>
  <c r="L17"/>
  <c r="K17"/>
  <c r="H17"/>
  <c r="N16"/>
  <c r="M16"/>
  <c r="L16"/>
  <c r="K16"/>
  <c r="H16"/>
  <c r="N15"/>
  <c r="M15"/>
  <c r="L15"/>
  <c r="K15"/>
  <c r="H15"/>
  <c r="N14"/>
  <c r="M14"/>
  <c r="L14"/>
  <c r="K14"/>
  <c r="H14"/>
  <c r="N13"/>
  <c r="M13"/>
  <c r="L13"/>
  <c r="K13"/>
  <c r="H13"/>
  <c r="N5"/>
  <c r="M5"/>
  <c r="L5"/>
  <c r="K5"/>
  <c r="H5"/>
  <c r="N4"/>
  <c r="M4"/>
  <c r="L4"/>
  <c r="K4"/>
  <c r="H4"/>
  <c r="J3"/>
  <c r="N3" s="1"/>
  <c r="H3"/>
  <c r="N51"/>
  <c r="M51"/>
  <c r="L51"/>
  <c r="K51"/>
  <c r="H51"/>
  <c r="N50"/>
  <c r="M50"/>
  <c r="L50"/>
  <c r="K50"/>
  <c r="H50"/>
  <c r="N49"/>
  <c r="M49"/>
  <c r="L49"/>
  <c r="K49"/>
  <c r="H49"/>
  <c r="N48"/>
  <c r="M48"/>
  <c r="L48"/>
  <c r="K48"/>
  <c r="H48"/>
  <c r="N12"/>
  <c r="M12"/>
  <c r="L12"/>
  <c r="K12"/>
  <c r="H12"/>
  <c r="N11"/>
  <c r="M11"/>
  <c r="L11"/>
  <c r="K11"/>
  <c r="H11"/>
  <c r="N10"/>
  <c r="M10"/>
  <c r="L10"/>
  <c r="K10"/>
  <c r="H10"/>
  <c r="N9"/>
  <c r="M9"/>
  <c r="L9"/>
  <c r="K9"/>
  <c r="H9"/>
  <c r="N8"/>
  <c r="M8"/>
  <c r="L8"/>
  <c r="K8"/>
  <c r="H8"/>
  <c r="N49" i="3"/>
  <c r="M49"/>
  <c r="L49"/>
  <c r="K49"/>
  <c r="H49"/>
  <c r="N48"/>
  <c r="M48"/>
  <c r="L48"/>
  <c r="K48"/>
  <c r="H48"/>
  <c r="N47"/>
  <c r="M47"/>
  <c r="L47"/>
  <c r="K47"/>
  <c r="H47"/>
  <c r="N46"/>
  <c r="M46"/>
  <c r="L46"/>
  <c r="K46"/>
  <c r="H46"/>
  <c r="N45"/>
  <c r="M45"/>
  <c r="L45"/>
  <c r="K45"/>
  <c r="H45"/>
  <c r="N24"/>
  <c r="M24"/>
  <c r="L24"/>
  <c r="K24"/>
  <c r="H24"/>
  <c r="N23"/>
  <c r="M23"/>
  <c r="L23"/>
  <c r="K23"/>
  <c r="H23"/>
  <c r="N22"/>
  <c r="M22"/>
  <c r="L22"/>
  <c r="K22"/>
  <c r="H22"/>
  <c r="N21"/>
  <c r="M21"/>
  <c r="L21"/>
  <c r="K21"/>
  <c r="H21"/>
  <c r="N20"/>
  <c r="M20"/>
  <c r="L20"/>
  <c r="K20"/>
  <c r="H20"/>
  <c r="N9" i="4"/>
  <c r="M9"/>
  <c r="L9"/>
  <c r="K9"/>
  <c r="H9"/>
  <c r="N8"/>
  <c r="M8"/>
  <c r="L8"/>
  <c r="K8"/>
  <c r="H8"/>
  <c r="N5"/>
  <c r="M5"/>
  <c r="L5"/>
  <c r="K5"/>
  <c r="H5"/>
  <c r="N4"/>
  <c r="M4"/>
  <c r="L4"/>
  <c r="K4"/>
  <c r="H4"/>
  <c r="N3"/>
  <c r="M3"/>
  <c r="L3"/>
  <c r="K3"/>
  <c r="H3"/>
  <c r="N44" i="3"/>
  <c r="M44"/>
  <c r="L44"/>
  <c r="K44"/>
  <c r="H44"/>
  <c r="N43"/>
  <c r="M43"/>
  <c r="L43"/>
  <c r="K43"/>
  <c r="H43"/>
  <c r="N42"/>
  <c r="M42"/>
  <c r="L42"/>
  <c r="K42"/>
  <c r="H42"/>
  <c r="N41"/>
  <c r="M41"/>
  <c r="L41"/>
  <c r="K41"/>
  <c r="H41"/>
  <c r="N40"/>
  <c r="M40"/>
  <c r="L40"/>
  <c r="K40"/>
  <c r="H40"/>
  <c r="N39"/>
  <c r="M39"/>
  <c r="L39"/>
  <c r="K39"/>
  <c r="H39"/>
  <c r="N19"/>
  <c r="M19"/>
  <c r="L19"/>
  <c r="K19"/>
  <c r="H19"/>
  <c r="N18"/>
  <c r="M18"/>
  <c r="L18"/>
  <c r="K18"/>
  <c r="H18"/>
  <c r="N17"/>
  <c r="M17"/>
  <c r="L17"/>
  <c r="K17"/>
  <c r="H17"/>
  <c r="N38"/>
  <c r="M38"/>
  <c r="L38"/>
  <c r="K38"/>
  <c r="H38"/>
  <c r="N37"/>
  <c r="M37"/>
  <c r="L37"/>
  <c r="K37"/>
  <c r="H37"/>
  <c r="N36"/>
  <c r="M36"/>
  <c r="L36"/>
  <c r="K36"/>
  <c r="H36"/>
  <c r="N35"/>
  <c r="M35"/>
  <c r="L35"/>
  <c r="K35"/>
  <c r="H35"/>
  <c r="N34"/>
  <c r="M34"/>
  <c r="L34"/>
  <c r="K34"/>
  <c r="H34"/>
  <c r="J16"/>
  <c r="N16" s="1"/>
  <c r="H16"/>
  <c r="N15"/>
  <c r="M15"/>
  <c r="L15"/>
  <c r="K15"/>
  <c r="H15"/>
  <c r="N14"/>
  <c r="M14"/>
  <c r="L14"/>
  <c r="K14"/>
  <c r="H14"/>
  <c r="N61"/>
  <c r="M61"/>
  <c r="L61"/>
  <c r="K61"/>
  <c r="H61"/>
  <c r="N60"/>
  <c r="M60"/>
  <c r="L60"/>
  <c r="K60"/>
  <c r="H60"/>
  <c r="N59"/>
  <c r="M59"/>
  <c r="L59"/>
  <c r="K59"/>
  <c r="H59"/>
  <c r="N58"/>
  <c r="M58"/>
  <c r="L58"/>
  <c r="K58"/>
  <c r="H58"/>
  <c r="N57"/>
  <c r="M57"/>
  <c r="L57"/>
  <c r="K57"/>
  <c r="H57"/>
  <c r="N56"/>
  <c r="M56"/>
  <c r="L56"/>
  <c r="K56"/>
  <c r="H56"/>
  <c r="N55"/>
  <c r="M55"/>
  <c r="L55"/>
  <c r="K55"/>
  <c r="H55"/>
  <c r="N54"/>
  <c r="M54"/>
  <c r="L54"/>
  <c r="K54"/>
  <c r="H54"/>
  <c r="N53"/>
  <c r="M53"/>
  <c r="L53"/>
  <c r="K53"/>
  <c r="H53"/>
  <c r="N52"/>
  <c r="M52"/>
  <c r="L52"/>
  <c r="K52"/>
  <c r="H52"/>
  <c r="N51"/>
  <c r="M51"/>
  <c r="L51"/>
  <c r="K51"/>
  <c r="H51"/>
  <c r="N50"/>
  <c r="M50"/>
  <c r="L50"/>
  <c r="K50"/>
  <c r="H50"/>
  <c r="N33"/>
  <c r="M33"/>
  <c r="L33"/>
  <c r="K33"/>
  <c r="H33"/>
  <c r="N32"/>
  <c r="M32"/>
  <c r="L32"/>
  <c r="K32"/>
  <c r="H32"/>
  <c r="N31"/>
  <c r="M31"/>
  <c r="L31"/>
  <c r="K31"/>
  <c r="H31"/>
  <c r="N30"/>
  <c r="M30"/>
  <c r="L30"/>
  <c r="K30"/>
  <c r="H30"/>
  <c r="N29"/>
  <c r="M29"/>
  <c r="L29"/>
  <c r="K29"/>
  <c r="H29"/>
  <c r="N28"/>
  <c r="M28"/>
  <c r="L28"/>
  <c r="K28"/>
  <c r="H28"/>
  <c r="N27"/>
  <c r="M27"/>
  <c r="L27"/>
  <c r="K27"/>
  <c r="H27"/>
  <c r="N26"/>
  <c r="M26"/>
  <c r="L26"/>
  <c r="K26"/>
  <c r="H26"/>
  <c r="N25"/>
  <c r="M25"/>
  <c r="L25"/>
  <c r="K25"/>
  <c r="H25"/>
  <c r="N13"/>
  <c r="M13"/>
  <c r="L13"/>
  <c r="K13"/>
  <c r="H13"/>
  <c r="N12"/>
  <c r="M12"/>
  <c r="L12"/>
  <c r="K12"/>
  <c r="H12"/>
  <c r="N11"/>
  <c r="M11"/>
  <c r="L11"/>
  <c r="K11"/>
  <c r="H11"/>
  <c r="N10"/>
  <c r="M10"/>
  <c r="L10"/>
  <c r="K10"/>
  <c r="H10"/>
  <c r="N9"/>
  <c r="M9"/>
  <c r="L9"/>
  <c r="K9"/>
  <c r="H9"/>
  <c r="N8"/>
  <c r="M8"/>
  <c r="L8"/>
  <c r="K8"/>
  <c r="H8"/>
  <c r="N7"/>
  <c r="M7"/>
  <c r="L7"/>
  <c r="K7"/>
  <c r="H7"/>
  <c r="N6"/>
  <c r="M6"/>
  <c r="L6"/>
  <c r="K6"/>
  <c r="H6"/>
  <c r="N5"/>
  <c r="M5"/>
  <c r="L5"/>
  <c r="K5"/>
  <c r="H5"/>
  <c r="N3" i="1"/>
  <c r="N34" i="2"/>
  <c r="M34"/>
  <c r="L34"/>
  <c r="K34"/>
  <c r="H34"/>
  <c r="N33"/>
  <c r="M33"/>
  <c r="L33"/>
  <c r="K33"/>
  <c r="H33"/>
  <c r="N32"/>
  <c r="M32"/>
  <c r="L32"/>
  <c r="K32"/>
  <c r="H32"/>
  <c r="N31"/>
  <c r="M31"/>
  <c r="L31"/>
  <c r="K31"/>
  <c r="H31"/>
  <c r="N30"/>
  <c r="M30"/>
  <c r="L30"/>
  <c r="K30"/>
  <c r="H30"/>
  <c r="N29"/>
  <c r="M29"/>
  <c r="L29"/>
  <c r="K29"/>
  <c r="H29"/>
  <c r="N28"/>
  <c r="M28"/>
  <c r="L28"/>
  <c r="K28"/>
  <c r="H28"/>
  <c r="N27"/>
  <c r="M27"/>
  <c r="L27"/>
  <c r="K27"/>
  <c r="H27"/>
  <c r="N26"/>
  <c r="M26"/>
  <c r="L26"/>
  <c r="K26"/>
  <c r="H26"/>
  <c r="N25"/>
  <c r="M25"/>
  <c r="L25"/>
  <c r="K25"/>
  <c r="H25"/>
  <c r="N24"/>
  <c r="M24"/>
  <c r="L24"/>
  <c r="K24"/>
  <c r="H24"/>
  <c r="N23"/>
  <c r="M23"/>
  <c r="L23"/>
  <c r="K23"/>
  <c r="H23"/>
  <c r="N22"/>
  <c r="M22"/>
  <c r="L22"/>
  <c r="K22"/>
  <c r="H22"/>
  <c r="N21"/>
  <c r="M21"/>
  <c r="L21"/>
  <c r="K21"/>
  <c r="H21"/>
  <c r="N20"/>
  <c r="M20"/>
  <c r="L20"/>
  <c r="K20"/>
  <c r="H20"/>
  <c r="N19"/>
  <c r="M19"/>
  <c r="L19"/>
  <c r="K19"/>
  <c r="H19"/>
  <c r="N18"/>
  <c r="M18"/>
  <c r="L18"/>
  <c r="K18"/>
  <c r="H18"/>
  <c r="N17"/>
  <c r="M17"/>
  <c r="L17"/>
  <c r="K17"/>
  <c r="H17"/>
  <c r="N16"/>
  <c r="M16"/>
  <c r="L16"/>
  <c r="K16"/>
  <c r="H16"/>
  <c r="N15"/>
  <c r="M15"/>
  <c r="L15"/>
  <c r="K15"/>
  <c r="H15"/>
  <c r="N14"/>
  <c r="M14"/>
  <c r="L14"/>
  <c r="K14"/>
  <c r="H14"/>
  <c r="N13"/>
  <c r="M13"/>
  <c r="L13"/>
  <c r="K13"/>
  <c r="H13"/>
  <c r="N12"/>
  <c r="M12"/>
  <c r="L12"/>
  <c r="K12"/>
  <c r="H12"/>
  <c r="N11"/>
  <c r="M11"/>
  <c r="L11"/>
  <c r="K11"/>
  <c r="H11"/>
  <c r="H10"/>
  <c r="J10" s="1"/>
  <c r="H9"/>
  <c r="J9" s="1"/>
  <c r="H8"/>
  <c r="J8" s="1"/>
  <c r="H7"/>
  <c r="J7" s="1"/>
  <c r="H6"/>
  <c r="J6" s="1"/>
  <c r="N5"/>
  <c r="M5"/>
  <c r="L5"/>
  <c r="K5"/>
  <c r="H5"/>
  <c r="N4"/>
  <c r="M4"/>
  <c r="L4"/>
  <c r="K4"/>
  <c r="H4"/>
  <c r="N3"/>
  <c r="M3"/>
  <c r="L3"/>
  <c r="K3"/>
  <c r="H3"/>
  <c r="N81" i="1"/>
  <c r="N82"/>
  <c r="N83"/>
  <c r="N84"/>
  <c r="N85"/>
  <c r="N86"/>
  <c r="N87"/>
  <c r="N88"/>
  <c r="N89"/>
  <c r="N90"/>
  <c r="N91"/>
  <c r="N92"/>
  <c r="M92"/>
  <c r="L92"/>
  <c r="K92"/>
  <c r="H92"/>
  <c r="M91"/>
  <c r="L91"/>
  <c r="K91"/>
  <c r="H91"/>
  <c r="M90"/>
  <c r="L90"/>
  <c r="K90"/>
  <c r="H90"/>
  <c r="M89"/>
  <c r="L89"/>
  <c r="K89"/>
  <c r="H89"/>
  <c r="M88"/>
  <c r="L88"/>
  <c r="K88"/>
  <c r="H88"/>
  <c r="M87"/>
  <c r="L87"/>
  <c r="K87"/>
  <c r="H87"/>
  <c r="M86"/>
  <c r="L86"/>
  <c r="K86"/>
  <c r="H86"/>
  <c r="M85"/>
  <c r="L85"/>
  <c r="K85"/>
  <c r="H85"/>
  <c r="M84"/>
  <c r="L84"/>
  <c r="K84"/>
  <c r="H84"/>
  <c r="M83"/>
  <c r="L83"/>
  <c r="K83"/>
  <c r="H83"/>
  <c r="M82"/>
  <c r="L82"/>
  <c r="K82"/>
  <c r="H82"/>
  <c r="M81"/>
  <c r="L81"/>
  <c r="K81"/>
  <c r="H81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1"/>
  <c r="N382"/>
  <c r="N384"/>
  <c r="N385"/>
  <c r="N386"/>
  <c r="N387"/>
  <c r="N388"/>
  <c r="N389"/>
  <c r="N390"/>
  <c r="N391"/>
  <c r="N392"/>
  <c r="N393"/>
  <c r="N394"/>
  <c r="N395"/>
  <c r="N396"/>
  <c r="N398"/>
  <c r="N399"/>
  <c r="N400"/>
  <c r="N404"/>
  <c r="N405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4"/>
  <c r="N466"/>
  <c r="N467"/>
  <c r="N468"/>
  <c r="N469"/>
  <c r="N470"/>
  <c r="N471"/>
  <c r="N472"/>
  <c r="N473"/>
  <c r="N474"/>
  <c r="N475"/>
  <c r="N476"/>
  <c r="N477"/>
  <c r="N478"/>
  <c r="N479"/>
  <c r="N482"/>
  <c r="N483"/>
  <c r="N487"/>
  <c r="N491"/>
  <c r="N492"/>
  <c r="N493"/>
  <c r="N494"/>
  <c r="N495"/>
  <c r="N496"/>
  <c r="N497"/>
  <c r="N501"/>
  <c r="N502"/>
  <c r="N503"/>
  <c r="N504"/>
  <c r="N505"/>
  <c r="N508"/>
  <c r="N509"/>
  <c r="N510"/>
  <c r="N511"/>
  <c r="N512"/>
  <c r="N513"/>
  <c r="N514"/>
  <c r="N517"/>
  <c r="N518"/>
  <c r="N520"/>
  <c r="N521"/>
  <c r="N522"/>
  <c r="N523"/>
  <c r="N524"/>
  <c r="N525"/>
  <c r="N526"/>
  <c r="N527"/>
  <c r="N305"/>
  <c r="N228"/>
  <c r="N229"/>
  <c r="N230"/>
  <c r="N231"/>
  <c r="N232"/>
  <c r="N233"/>
  <c r="N234"/>
  <c r="N235"/>
  <c r="N236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71"/>
  <c r="N272"/>
  <c r="N273"/>
  <c r="N274"/>
  <c r="N275"/>
  <c r="N276"/>
  <c r="N277"/>
  <c r="N278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227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3"/>
  <c r="N224"/>
  <c r="N225"/>
  <c r="N128"/>
  <c r="N18"/>
  <c r="N19"/>
  <c r="N20"/>
  <c r="N21"/>
  <c r="N22"/>
  <c r="N23"/>
  <c r="N24"/>
  <c r="N25"/>
  <c r="N26"/>
  <c r="N27"/>
  <c r="N28"/>
  <c r="N29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4"/>
  <c r="N75"/>
  <c r="N76"/>
  <c r="N77"/>
  <c r="N78"/>
  <c r="N79"/>
  <c r="N80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7"/>
  <c r="N5"/>
  <c r="N6"/>
  <c r="N7"/>
  <c r="N8"/>
  <c r="N9"/>
  <c r="N10"/>
  <c r="N11"/>
  <c r="N12"/>
  <c r="N13"/>
  <c r="N14"/>
  <c r="N15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1"/>
  <c r="L382"/>
  <c r="L384"/>
  <c r="L385"/>
  <c r="L386"/>
  <c r="L387"/>
  <c r="L388"/>
  <c r="L389"/>
  <c r="L390"/>
  <c r="L391"/>
  <c r="L392"/>
  <c r="L393"/>
  <c r="L394"/>
  <c r="L395"/>
  <c r="L396"/>
  <c r="L398"/>
  <c r="L399"/>
  <c r="L400"/>
  <c r="L404"/>
  <c r="L405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4"/>
  <c r="L466"/>
  <c r="L467"/>
  <c r="L468"/>
  <c r="L469"/>
  <c r="L470"/>
  <c r="L471"/>
  <c r="L472"/>
  <c r="L473"/>
  <c r="L474"/>
  <c r="L475"/>
  <c r="L476"/>
  <c r="L477"/>
  <c r="L478"/>
  <c r="L479"/>
  <c r="L482"/>
  <c r="L483"/>
  <c r="L487"/>
  <c r="L491"/>
  <c r="L492"/>
  <c r="L493"/>
  <c r="L494"/>
  <c r="L495"/>
  <c r="L496"/>
  <c r="L497"/>
  <c r="L501"/>
  <c r="L502"/>
  <c r="L503"/>
  <c r="L504"/>
  <c r="L505"/>
  <c r="L508"/>
  <c r="L509"/>
  <c r="L510"/>
  <c r="L511"/>
  <c r="L512"/>
  <c r="L513"/>
  <c r="L514"/>
  <c r="L517"/>
  <c r="L518"/>
  <c r="L520"/>
  <c r="L521"/>
  <c r="L522"/>
  <c r="L523"/>
  <c r="L524"/>
  <c r="L525"/>
  <c r="L526"/>
  <c r="L527"/>
  <c r="L306"/>
  <c r="L305"/>
  <c r="L229"/>
  <c r="L230"/>
  <c r="L231"/>
  <c r="L232"/>
  <c r="L233"/>
  <c r="L234"/>
  <c r="L235"/>
  <c r="L236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72"/>
  <c r="L273"/>
  <c r="L274"/>
  <c r="L275"/>
  <c r="L276"/>
  <c r="L277"/>
  <c r="L278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228"/>
  <c r="L227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3"/>
  <c r="L224"/>
  <c r="L225"/>
  <c r="L128"/>
  <c r="L19"/>
  <c r="L20"/>
  <c r="L21"/>
  <c r="L22"/>
  <c r="L23"/>
  <c r="L24"/>
  <c r="L25"/>
  <c r="L26"/>
  <c r="L27"/>
  <c r="L28"/>
  <c r="L29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4"/>
  <c r="L75"/>
  <c r="L76"/>
  <c r="L77"/>
  <c r="L78"/>
  <c r="L79"/>
  <c r="L80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8"/>
  <c r="L17"/>
  <c r="L8"/>
  <c r="L9"/>
  <c r="L10"/>
  <c r="L11"/>
  <c r="L12"/>
  <c r="L13"/>
  <c r="L14"/>
  <c r="L15"/>
  <c r="L7"/>
  <c r="L6"/>
  <c r="L5"/>
  <c r="L3"/>
  <c r="K137" i="4" l="1"/>
  <c r="L137"/>
  <c r="M137"/>
  <c r="K86"/>
  <c r="L86"/>
  <c r="M86"/>
  <c r="K209"/>
  <c r="L209"/>
  <c r="M209"/>
  <c r="K210"/>
  <c r="L210"/>
  <c r="M210"/>
  <c r="K245"/>
  <c r="L245"/>
  <c r="M245"/>
  <c r="K246"/>
  <c r="L246"/>
  <c r="M246"/>
  <c r="K248"/>
  <c r="L248"/>
  <c r="M248"/>
  <c r="K263"/>
  <c r="L263"/>
  <c r="M263"/>
  <c r="K264"/>
  <c r="L264"/>
  <c r="M264"/>
  <c r="K267"/>
  <c r="L267"/>
  <c r="M267"/>
  <c r="K268"/>
  <c r="L268"/>
  <c r="M268"/>
  <c r="K269"/>
  <c r="L269"/>
  <c r="M269"/>
  <c r="K271"/>
  <c r="L271"/>
  <c r="M271"/>
  <c r="K272"/>
  <c r="L272"/>
  <c r="M272"/>
  <c r="K273"/>
  <c r="L273"/>
  <c r="M273"/>
  <c r="K281"/>
  <c r="L281"/>
  <c r="M281"/>
  <c r="K282"/>
  <c r="L282"/>
  <c r="M282"/>
  <c r="K283"/>
  <c r="L283"/>
  <c r="M283"/>
  <c r="K289"/>
  <c r="L289"/>
  <c r="M289"/>
  <c r="K290"/>
  <c r="L290"/>
  <c r="M290"/>
  <c r="K298"/>
  <c r="L298"/>
  <c r="M298"/>
  <c r="K299"/>
  <c r="L299"/>
  <c r="M299"/>
  <c r="K302"/>
  <c r="L302"/>
  <c r="M302"/>
  <c r="K175"/>
  <c r="L175"/>
  <c r="M175"/>
  <c r="K178"/>
  <c r="L178"/>
  <c r="M178"/>
  <c r="K192"/>
  <c r="L192"/>
  <c r="M192"/>
  <c r="K196"/>
  <c r="L196"/>
  <c r="M196"/>
  <c r="K197"/>
  <c r="L197"/>
  <c r="M197"/>
  <c r="K198"/>
  <c r="L198"/>
  <c r="M198"/>
  <c r="K201"/>
  <c r="L201"/>
  <c r="M201"/>
  <c r="K100"/>
  <c r="L100"/>
  <c r="M100"/>
  <c r="H131"/>
  <c r="K131"/>
  <c r="H132"/>
  <c r="K132"/>
  <c r="H133"/>
  <c r="K133"/>
  <c r="H134"/>
  <c r="K134"/>
  <c r="K63"/>
  <c r="L63"/>
  <c r="M63"/>
  <c r="K64"/>
  <c r="L64"/>
  <c r="M64"/>
  <c r="K40" i="5"/>
  <c r="L40"/>
  <c r="M40"/>
  <c r="K3"/>
  <c r="L3"/>
  <c r="M3"/>
  <c r="K16" i="3"/>
  <c r="L16"/>
  <c r="M16"/>
  <c r="N6" i="2"/>
  <c r="M6"/>
  <c r="L6"/>
  <c r="K6"/>
  <c r="N7"/>
  <c r="M7"/>
  <c r="L7"/>
  <c r="K7"/>
  <c r="N8"/>
  <c r="M8"/>
  <c r="L8"/>
  <c r="K8"/>
  <c r="N9"/>
  <c r="M9"/>
  <c r="L9"/>
  <c r="K9"/>
  <c r="N10"/>
  <c r="M10"/>
  <c r="L10"/>
  <c r="K10"/>
  <c r="E529" i="1"/>
  <c r="G529"/>
  <c r="K327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1"/>
  <c r="M382"/>
  <c r="M384"/>
  <c r="M385"/>
  <c r="M386"/>
  <c r="M387"/>
  <c r="M388"/>
  <c r="M389"/>
  <c r="M390"/>
  <c r="M391"/>
  <c r="M392"/>
  <c r="M393"/>
  <c r="M394"/>
  <c r="M395"/>
  <c r="M396"/>
  <c r="M398"/>
  <c r="M399"/>
  <c r="M400"/>
  <c r="M404"/>
  <c r="M405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4"/>
  <c r="M466"/>
  <c r="M467"/>
  <c r="M468"/>
  <c r="M469"/>
  <c r="M470"/>
  <c r="M471"/>
  <c r="M472"/>
  <c r="M473"/>
  <c r="M474"/>
  <c r="M475"/>
  <c r="M476"/>
  <c r="M477"/>
  <c r="M478"/>
  <c r="M479"/>
  <c r="M482"/>
  <c r="M483"/>
  <c r="M487"/>
  <c r="M491"/>
  <c r="M492"/>
  <c r="M493"/>
  <c r="M494"/>
  <c r="M495"/>
  <c r="M496"/>
  <c r="M497"/>
  <c r="M501"/>
  <c r="M502"/>
  <c r="M503"/>
  <c r="M504"/>
  <c r="M505"/>
  <c r="M508"/>
  <c r="M509"/>
  <c r="M510"/>
  <c r="M511"/>
  <c r="M512"/>
  <c r="M513"/>
  <c r="M514"/>
  <c r="M517"/>
  <c r="M518"/>
  <c r="M520"/>
  <c r="M521"/>
  <c r="M522"/>
  <c r="M523"/>
  <c r="M524"/>
  <c r="M525"/>
  <c r="M526"/>
  <c r="M527"/>
  <c r="M305"/>
  <c r="M228"/>
  <c r="M229"/>
  <c r="M230"/>
  <c r="M231"/>
  <c r="M232"/>
  <c r="M233"/>
  <c r="M234"/>
  <c r="M235"/>
  <c r="M236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71"/>
  <c r="M272"/>
  <c r="M273"/>
  <c r="M274"/>
  <c r="M275"/>
  <c r="M276"/>
  <c r="M277"/>
  <c r="M278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227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3"/>
  <c r="M224"/>
  <c r="M225"/>
  <c r="M128"/>
  <c r="M18"/>
  <c r="M19"/>
  <c r="M20"/>
  <c r="M21"/>
  <c r="M22"/>
  <c r="M23"/>
  <c r="M24"/>
  <c r="M25"/>
  <c r="M26"/>
  <c r="M27"/>
  <c r="M28"/>
  <c r="M29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4"/>
  <c r="M75"/>
  <c r="M76"/>
  <c r="M77"/>
  <c r="M78"/>
  <c r="M79"/>
  <c r="M80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7"/>
  <c r="M5"/>
  <c r="M6"/>
  <c r="M7"/>
  <c r="M8"/>
  <c r="M9"/>
  <c r="M10"/>
  <c r="M11"/>
  <c r="M12"/>
  <c r="M13"/>
  <c r="M14"/>
  <c r="M15"/>
  <c r="M3"/>
  <c r="K3"/>
  <c r="K15"/>
  <c r="H15"/>
  <c r="K14"/>
  <c r="H14"/>
  <c r="K13"/>
  <c r="H13"/>
  <c r="K12"/>
  <c r="K11"/>
  <c r="H12"/>
  <c r="H11"/>
  <c r="K10"/>
  <c r="H10"/>
  <c r="K9"/>
  <c r="H9"/>
  <c r="K8"/>
  <c r="H8"/>
  <c r="K7"/>
  <c r="H7"/>
  <c r="K6"/>
  <c r="H6"/>
  <c r="J4"/>
  <c r="K5"/>
  <c r="H5"/>
  <c r="K4"/>
  <c r="H4"/>
  <c r="H3"/>
  <c r="K522"/>
  <c r="H522"/>
  <c r="J519"/>
  <c r="J516"/>
  <c r="J515"/>
  <c r="K521"/>
  <c r="H521"/>
  <c r="K520"/>
  <c r="H520"/>
  <c r="K519"/>
  <c r="H519"/>
  <c r="K518"/>
  <c r="H518"/>
  <c r="K517"/>
  <c r="H517"/>
  <c r="K516"/>
  <c r="H516"/>
  <c r="K515"/>
  <c r="H515"/>
  <c r="K514"/>
  <c r="H514"/>
  <c r="K513"/>
  <c r="H513"/>
  <c r="K512"/>
  <c r="H512"/>
  <c r="K511"/>
  <c r="H511"/>
  <c r="K510"/>
  <c r="H510"/>
  <c r="K509"/>
  <c r="H509"/>
  <c r="K508"/>
  <c r="H508"/>
  <c r="J507"/>
  <c r="J506"/>
  <c r="J500"/>
  <c r="J499"/>
  <c r="J498"/>
  <c r="K507"/>
  <c r="H507"/>
  <c r="K506"/>
  <c r="H506"/>
  <c r="K505"/>
  <c r="H505"/>
  <c r="K504"/>
  <c r="H504"/>
  <c r="K503"/>
  <c r="H503"/>
  <c r="K502"/>
  <c r="H502"/>
  <c r="K501"/>
  <c r="H501"/>
  <c r="K500"/>
  <c r="H500"/>
  <c r="K499"/>
  <c r="H499"/>
  <c r="K498"/>
  <c r="H498"/>
  <c r="K497"/>
  <c r="H497"/>
  <c r="J490"/>
  <c r="J489"/>
  <c r="J488"/>
  <c r="J486"/>
  <c r="J485"/>
  <c r="J484"/>
  <c r="K496"/>
  <c r="H496"/>
  <c r="K495"/>
  <c r="H495"/>
  <c r="K494"/>
  <c r="H494"/>
  <c r="K493"/>
  <c r="H493"/>
  <c r="K492"/>
  <c r="H492"/>
  <c r="K491"/>
  <c r="H491"/>
  <c r="K490"/>
  <c r="H490"/>
  <c r="K489"/>
  <c r="H489"/>
  <c r="K488"/>
  <c r="H488"/>
  <c r="K487"/>
  <c r="H487"/>
  <c r="K486"/>
  <c r="H486"/>
  <c r="K485"/>
  <c r="H485"/>
  <c r="K484"/>
  <c r="H484"/>
  <c r="K483"/>
  <c r="H483"/>
  <c r="K482"/>
  <c r="H482"/>
  <c r="H523"/>
  <c r="K523"/>
  <c r="H524"/>
  <c r="K524"/>
  <c r="H525"/>
  <c r="K525"/>
  <c r="H526"/>
  <c r="K526"/>
  <c r="H527"/>
  <c r="K527"/>
  <c r="J481"/>
  <c r="J480"/>
  <c r="J465"/>
  <c r="J463"/>
  <c r="J462"/>
  <c r="K481"/>
  <c r="H481"/>
  <c r="K480"/>
  <c r="H480"/>
  <c r="K479"/>
  <c r="H479"/>
  <c r="K478"/>
  <c r="H478"/>
  <c r="K477"/>
  <c r="H477"/>
  <c r="K476"/>
  <c r="H476"/>
  <c r="K475"/>
  <c r="H475"/>
  <c r="K474"/>
  <c r="H474"/>
  <c r="K473"/>
  <c r="H473"/>
  <c r="K472"/>
  <c r="H472"/>
  <c r="K471"/>
  <c r="H471"/>
  <c r="K470"/>
  <c r="H470"/>
  <c r="K469"/>
  <c r="H469"/>
  <c r="K468"/>
  <c r="H468"/>
  <c r="K467"/>
  <c r="H467"/>
  <c r="K466"/>
  <c r="H466"/>
  <c r="K465"/>
  <c r="H465"/>
  <c r="K464"/>
  <c r="H464"/>
  <c r="K463"/>
  <c r="H463"/>
  <c r="K462"/>
  <c r="H462"/>
  <c r="K456"/>
  <c r="K457"/>
  <c r="K458"/>
  <c r="K459"/>
  <c r="K460"/>
  <c r="K461"/>
  <c r="K455"/>
  <c r="H456"/>
  <c r="H457"/>
  <c r="H458"/>
  <c r="H459"/>
  <c r="H460"/>
  <c r="H461"/>
  <c r="H455"/>
  <c r="K454"/>
  <c r="K453"/>
  <c r="K452"/>
  <c r="K451"/>
  <c r="K450"/>
  <c r="H454"/>
  <c r="H453"/>
  <c r="H452"/>
  <c r="H451"/>
  <c r="H450"/>
  <c r="K449"/>
  <c r="K448"/>
  <c r="K447"/>
  <c r="K446"/>
  <c r="K445"/>
  <c r="K444"/>
  <c r="K443"/>
  <c r="K442"/>
  <c r="K441"/>
  <c r="H442"/>
  <c r="H443"/>
  <c r="H444"/>
  <c r="H445"/>
  <c r="H446"/>
  <c r="H447"/>
  <c r="H448"/>
  <c r="H449"/>
  <c r="H441"/>
  <c r="K440"/>
  <c r="K439"/>
  <c r="K438"/>
  <c r="K437"/>
  <c r="K436"/>
  <c r="K435"/>
  <c r="K434"/>
  <c r="H435"/>
  <c r="H436"/>
  <c r="H437"/>
  <c r="H438"/>
  <c r="H439"/>
  <c r="H440"/>
  <c r="H434"/>
  <c r="H433"/>
  <c r="H432"/>
  <c r="H431"/>
  <c r="H430"/>
  <c r="H429"/>
  <c r="H428"/>
  <c r="J427"/>
  <c r="K427"/>
  <c r="K428"/>
  <c r="K429"/>
  <c r="K430"/>
  <c r="K431"/>
  <c r="K432"/>
  <c r="K433"/>
  <c r="H427"/>
  <c r="J426"/>
  <c r="H426"/>
  <c r="K425"/>
  <c r="K424"/>
  <c r="K423"/>
  <c r="K422"/>
  <c r="K421"/>
  <c r="K420"/>
  <c r="K419"/>
  <c r="H425"/>
  <c r="H424"/>
  <c r="H423"/>
  <c r="H422"/>
  <c r="H421"/>
  <c r="H420"/>
  <c r="H419"/>
  <c r="K418"/>
  <c r="H418"/>
  <c r="K417"/>
  <c r="H417"/>
  <c r="K416"/>
  <c r="H416"/>
  <c r="K415"/>
  <c r="H415"/>
  <c r="K414"/>
  <c r="H414"/>
  <c r="K413"/>
  <c r="H413"/>
  <c r="K412"/>
  <c r="H412"/>
  <c r="K411"/>
  <c r="H411"/>
  <c r="K407"/>
  <c r="K408"/>
  <c r="K409"/>
  <c r="K410"/>
  <c r="H410"/>
  <c r="H409"/>
  <c r="H408"/>
  <c r="H407"/>
  <c r="J406"/>
  <c r="H406"/>
  <c r="K405"/>
  <c r="H405"/>
  <c r="K404"/>
  <c r="H404"/>
  <c r="J403"/>
  <c r="H403"/>
  <c r="J402"/>
  <c r="K402"/>
  <c r="H402"/>
  <c r="J401"/>
  <c r="H401"/>
  <c r="K400"/>
  <c r="H400"/>
  <c r="K399"/>
  <c r="H399"/>
  <c r="K398"/>
  <c r="H398"/>
  <c r="J397"/>
  <c r="H397"/>
  <c r="K396"/>
  <c r="H396"/>
  <c r="K395"/>
  <c r="H395"/>
  <c r="K394"/>
  <c r="H394"/>
  <c r="K393"/>
  <c r="H393"/>
  <c r="K392"/>
  <c r="H392"/>
  <c r="K391"/>
  <c r="H391"/>
  <c r="K390"/>
  <c r="H390"/>
  <c r="K389"/>
  <c r="H389"/>
  <c r="K388"/>
  <c r="H388"/>
  <c r="K387"/>
  <c r="H387"/>
  <c r="K386"/>
  <c r="H386"/>
  <c r="K385"/>
  <c r="H385"/>
  <c r="K384"/>
  <c r="H384"/>
  <c r="J383"/>
  <c r="H383"/>
  <c r="K382"/>
  <c r="H382"/>
  <c r="K381"/>
  <c r="H381"/>
  <c r="J380"/>
  <c r="H380"/>
  <c r="K379"/>
  <c r="H379"/>
  <c r="K378"/>
  <c r="H378"/>
  <c r="K377"/>
  <c r="H377"/>
  <c r="K376"/>
  <c r="H376"/>
  <c r="K375"/>
  <c r="H375"/>
  <c r="K374"/>
  <c r="H374"/>
  <c r="K373"/>
  <c r="H373"/>
  <c r="K372"/>
  <c r="H372"/>
  <c r="K371"/>
  <c r="H371"/>
  <c r="K370"/>
  <c r="H370"/>
  <c r="K369"/>
  <c r="H369"/>
  <c r="K368"/>
  <c r="H368"/>
  <c r="K367"/>
  <c r="H367"/>
  <c r="K366"/>
  <c r="H366"/>
  <c r="K365"/>
  <c r="H365"/>
  <c r="K364"/>
  <c r="H364"/>
  <c r="K347"/>
  <c r="H347"/>
  <c r="K346"/>
  <c r="H346"/>
  <c r="K345"/>
  <c r="H345"/>
  <c r="K344"/>
  <c r="H344"/>
  <c r="K343"/>
  <c r="H343"/>
  <c r="K342"/>
  <c r="H342"/>
  <c r="K341"/>
  <c r="H341"/>
  <c r="K340"/>
  <c r="H340"/>
  <c r="K336"/>
  <c r="K337"/>
  <c r="K338"/>
  <c r="K339"/>
  <c r="H336"/>
  <c r="H337"/>
  <c r="H338"/>
  <c r="H339"/>
  <c r="K335"/>
  <c r="H335"/>
  <c r="K334"/>
  <c r="H334"/>
  <c r="K333"/>
  <c r="H333"/>
  <c r="K332"/>
  <c r="H332"/>
  <c r="K331"/>
  <c r="H331"/>
  <c r="K330"/>
  <c r="H330"/>
  <c r="K329"/>
  <c r="H329"/>
  <c r="H326"/>
  <c r="H327"/>
  <c r="H328"/>
  <c r="K326"/>
  <c r="K328"/>
  <c r="K325"/>
  <c r="K324"/>
  <c r="H324"/>
  <c r="H325"/>
  <c r="K323"/>
  <c r="H323"/>
  <c r="K322"/>
  <c r="H322"/>
  <c r="K321"/>
  <c r="H321"/>
  <c r="K320"/>
  <c r="H320"/>
  <c r="K319"/>
  <c r="H319"/>
  <c r="K318"/>
  <c r="H318"/>
  <c r="K317"/>
  <c r="H317"/>
  <c r="K316"/>
  <c r="H316"/>
  <c r="K315"/>
  <c r="H315"/>
  <c r="K314"/>
  <c r="H314"/>
  <c r="K313"/>
  <c r="H313"/>
  <c r="K312"/>
  <c r="H312"/>
  <c r="K311"/>
  <c r="K310"/>
  <c r="K309"/>
  <c r="K308"/>
  <c r="K307"/>
  <c r="K306"/>
  <c r="K305"/>
  <c r="H311"/>
  <c r="H310"/>
  <c r="H309"/>
  <c r="H308"/>
  <c r="H307"/>
  <c r="H306"/>
  <c r="H305"/>
  <c r="K292"/>
  <c r="K293"/>
  <c r="K294"/>
  <c r="K295"/>
  <c r="K296"/>
  <c r="K297"/>
  <c r="K298"/>
  <c r="K299"/>
  <c r="K300"/>
  <c r="K301"/>
  <c r="K302"/>
  <c r="K303"/>
  <c r="H292"/>
  <c r="H293"/>
  <c r="H294"/>
  <c r="H295"/>
  <c r="H296"/>
  <c r="H297"/>
  <c r="H298"/>
  <c r="H299"/>
  <c r="H300"/>
  <c r="H301"/>
  <c r="H302"/>
  <c r="H303"/>
  <c r="K290"/>
  <c r="H290"/>
  <c r="K289"/>
  <c r="H289"/>
  <c r="K285"/>
  <c r="H285"/>
  <c r="K284"/>
  <c r="H284"/>
  <c r="K283"/>
  <c r="H283"/>
  <c r="K282"/>
  <c r="K281"/>
  <c r="H282"/>
  <c r="H281"/>
  <c r="K280"/>
  <c r="H280"/>
  <c r="J279"/>
  <c r="H279"/>
  <c r="K278"/>
  <c r="H278"/>
  <c r="K277"/>
  <c r="H277"/>
  <c r="K276"/>
  <c r="H276"/>
  <c r="K275"/>
  <c r="H275"/>
  <c r="K274"/>
  <c r="H274"/>
  <c r="K273"/>
  <c r="H273"/>
  <c r="K272"/>
  <c r="H272"/>
  <c r="F271"/>
  <c r="L271" s="1"/>
  <c r="J269"/>
  <c r="M269" s="1"/>
  <c r="I269"/>
  <c r="N269" s="1"/>
  <c r="F269"/>
  <c r="L269" s="1"/>
  <c r="J270"/>
  <c r="M270" s="1"/>
  <c r="I270"/>
  <c r="N270" s="1"/>
  <c r="K269"/>
  <c r="H269"/>
  <c r="F270"/>
  <c r="J268"/>
  <c r="M268" s="1"/>
  <c r="I268"/>
  <c r="N268" s="1"/>
  <c r="F268"/>
  <c r="L268" s="1"/>
  <c r="K267"/>
  <c r="H267"/>
  <c r="K266"/>
  <c r="H266"/>
  <c r="K265"/>
  <c r="H265"/>
  <c r="K264"/>
  <c r="H264"/>
  <c r="K263"/>
  <c r="H263"/>
  <c r="K262"/>
  <c r="H262"/>
  <c r="K261"/>
  <c r="H261"/>
  <c r="K260"/>
  <c r="H260"/>
  <c r="K259"/>
  <c r="H259"/>
  <c r="K258"/>
  <c r="H258"/>
  <c r="K257"/>
  <c r="H257"/>
  <c r="K256"/>
  <c r="H256"/>
  <c r="K255"/>
  <c r="H255"/>
  <c r="K254"/>
  <c r="H254"/>
  <c r="K253"/>
  <c r="H253"/>
  <c r="K252"/>
  <c r="H252"/>
  <c r="K251"/>
  <c r="H251"/>
  <c r="K250"/>
  <c r="H250"/>
  <c r="K249"/>
  <c r="H249"/>
  <c r="K248"/>
  <c r="H248"/>
  <c r="K247"/>
  <c r="H247"/>
  <c r="K246"/>
  <c r="H246"/>
  <c r="K245"/>
  <c r="H245"/>
  <c r="K244"/>
  <c r="H244"/>
  <c r="K243"/>
  <c r="H243"/>
  <c r="K242"/>
  <c r="H242"/>
  <c r="K241"/>
  <c r="H241"/>
  <c r="K240"/>
  <c r="H240"/>
  <c r="K239"/>
  <c r="H239"/>
  <c r="K238"/>
  <c r="H238"/>
  <c r="J237"/>
  <c r="K237"/>
  <c r="H237"/>
  <c r="K236"/>
  <c r="H236"/>
  <c r="K235"/>
  <c r="H235"/>
  <c r="K234"/>
  <c r="H234"/>
  <c r="K233"/>
  <c r="H233"/>
  <c r="K232"/>
  <c r="H232"/>
  <c r="K231"/>
  <c r="H231"/>
  <c r="K230"/>
  <c r="H230"/>
  <c r="K229"/>
  <c r="H229"/>
  <c r="K228"/>
  <c r="H228"/>
  <c r="K227"/>
  <c r="H227"/>
  <c r="K225"/>
  <c r="H225"/>
  <c r="K224"/>
  <c r="H224"/>
  <c r="K223"/>
  <c r="H223"/>
  <c r="J222"/>
  <c r="H222"/>
  <c r="K221"/>
  <c r="H221"/>
  <c r="K220"/>
  <c r="H220"/>
  <c r="K219"/>
  <c r="H219"/>
  <c r="K218"/>
  <c r="H218"/>
  <c r="K217"/>
  <c r="H217"/>
  <c r="K216"/>
  <c r="H216"/>
  <c r="K215"/>
  <c r="H215"/>
  <c r="K214"/>
  <c r="H214"/>
  <c r="K213"/>
  <c r="H213"/>
  <c r="K212"/>
  <c r="H212"/>
  <c r="K211"/>
  <c r="H211"/>
  <c r="K210"/>
  <c r="H210"/>
  <c r="K209"/>
  <c r="H209"/>
  <c r="K208"/>
  <c r="H208"/>
  <c r="K207"/>
  <c r="H207"/>
  <c r="K206"/>
  <c r="H206"/>
  <c r="K205"/>
  <c r="H205"/>
  <c r="K204"/>
  <c r="H204"/>
  <c r="K203"/>
  <c r="H203"/>
  <c r="K202"/>
  <c r="H202"/>
  <c r="K201"/>
  <c r="H201"/>
  <c r="K200"/>
  <c r="H200"/>
  <c r="K80"/>
  <c r="H80"/>
  <c r="K79"/>
  <c r="H79"/>
  <c r="K78"/>
  <c r="H78"/>
  <c r="K77"/>
  <c r="H77"/>
  <c r="K76"/>
  <c r="H76"/>
  <c r="K75"/>
  <c r="H75"/>
  <c r="K74"/>
  <c r="H74"/>
  <c r="J73"/>
  <c r="K73"/>
  <c r="H73"/>
  <c r="K72"/>
  <c r="H72"/>
  <c r="K71"/>
  <c r="H71"/>
  <c r="K70"/>
  <c r="H70"/>
  <c r="K69"/>
  <c r="H69"/>
  <c r="K68"/>
  <c r="H68"/>
  <c r="K67"/>
  <c r="H67"/>
  <c r="K66"/>
  <c r="H66"/>
  <c r="K65"/>
  <c r="H65"/>
  <c r="K64"/>
  <c r="H64"/>
  <c r="K63"/>
  <c r="H63"/>
  <c r="K62"/>
  <c r="H62"/>
  <c r="K61"/>
  <c r="H61"/>
  <c r="K60"/>
  <c r="H60"/>
  <c r="K59"/>
  <c r="H59"/>
  <c r="K58"/>
  <c r="H58"/>
  <c r="K57"/>
  <c r="H57"/>
  <c r="K56"/>
  <c r="H56"/>
  <c r="K55"/>
  <c r="H55"/>
  <c r="K54"/>
  <c r="H54"/>
  <c r="K53"/>
  <c r="H53"/>
  <c r="K52"/>
  <c r="H52"/>
  <c r="K51"/>
  <c r="H51"/>
  <c r="K50"/>
  <c r="H50"/>
  <c r="K49"/>
  <c r="H49"/>
  <c r="K48"/>
  <c r="H48"/>
  <c r="K47"/>
  <c r="H47"/>
  <c r="K46"/>
  <c r="H46"/>
  <c r="K45"/>
  <c r="H45"/>
  <c r="K44"/>
  <c r="H44"/>
  <c r="K43"/>
  <c r="H43"/>
  <c r="K42"/>
  <c r="H42"/>
  <c r="K41"/>
  <c r="H41"/>
  <c r="K40"/>
  <c r="H40"/>
  <c r="K39"/>
  <c r="H39"/>
  <c r="K38"/>
  <c r="H38"/>
  <c r="K37"/>
  <c r="H37"/>
  <c r="K36"/>
  <c r="H36"/>
  <c r="K35"/>
  <c r="H35"/>
  <c r="K34"/>
  <c r="H34"/>
  <c r="K33"/>
  <c r="H33"/>
  <c r="K32"/>
  <c r="H32"/>
  <c r="K31"/>
  <c r="H31"/>
  <c r="J30"/>
  <c r="H30"/>
  <c r="K29"/>
  <c r="H29"/>
  <c r="K28"/>
  <c r="H28"/>
  <c r="J192"/>
  <c r="J191"/>
  <c r="K190"/>
  <c r="H190"/>
  <c r="K189"/>
  <c r="H189"/>
  <c r="K188"/>
  <c r="H188"/>
  <c r="K187"/>
  <c r="H187"/>
  <c r="K186"/>
  <c r="H186"/>
  <c r="K185"/>
  <c r="H185"/>
  <c r="K184"/>
  <c r="H184"/>
  <c r="K183"/>
  <c r="H183"/>
  <c r="K182"/>
  <c r="H182"/>
  <c r="K181"/>
  <c r="H181"/>
  <c r="K180"/>
  <c r="H180"/>
  <c r="K179"/>
  <c r="H179"/>
  <c r="K178"/>
  <c r="H178"/>
  <c r="K177"/>
  <c r="H177"/>
  <c r="K176"/>
  <c r="H176"/>
  <c r="K175"/>
  <c r="H175"/>
  <c r="K174"/>
  <c r="H174"/>
  <c r="K173"/>
  <c r="H173"/>
  <c r="K172"/>
  <c r="H172"/>
  <c r="K171"/>
  <c r="H171"/>
  <c r="K170"/>
  <c r="H170"/>
  <c r="K169"/>
  <c r="H169"/>
  <c r="K168"/>
  <c r="H168"/>
  <c r="K167"/>
  <c r="H167"/>
  <c r="K166"/>
  <c r="H166"/>
  <c r="K165"/>
  <c r="H165"/>
  <c r="K164"/>
  <c r="H164"/>
  <c r="K163"/>
  <c r="H163"/>
  <c r="K162"/>
  <c r="H162"/>
  <c r="K161"/>
  <c r="H161"/>
  <c r="K160"/>
  <c r="H160"/>
  <c r="K159"/>
  <c r="H159"/>
  <c r="K158"/>
  <c r="H158"/>
  <c r="K157"/>
  <c r="H157"/>
  <c r="K156"/>
  <c r="H156"/>
  <c r="K155"/>
  <c r="H155"/>
  <c r="K154"/>
  <c r="H154"/>
  <c r="K153"/>
  <c r="H153"/>
  <c r="K152"/>
  <c r="H152"/>
  <c r="K151"/>
  <c r="H151"/>
  <c r="K150"/>
  <c r="H150"/>
  <c r="K149"/>
  <c r="H149"/>
  <c r="K148"/>
  <c r="H148"/>
  <c r="K147"/>
  <c r="H147"/>
  <c r="K146"/>
  <c r="H146"/>
  <c r="K145"/>
  <c r="H145"/>
  <c r="K144"/>
  <c r="H144"/>
  <c r="K143"/>
  <c r="H143"/>
  <c r="K199"/>
  <c r="H199"/>
  <c r="K198"/>
  <c r="H198"/>
  <c r="K197"/>
  <c r="H197"/>
  <c r="K196"/>
  <c r="H196"/>
  <c r="K195"/>
  <c r="H195"/>
  <c r="K194"/>
  <c r="H194"/>
  <c r="K193"/>
  <c r="H193"/>
  <c r="K192"/>
  <c r="H192"/>
  <c r="K191"/>
  <c r="H191"/>
  <c r="K142"/>
  <c r="H142"/>
  <c r="K141"/>
  <c r="H141"/>
  <c r="K140"/>
  <c r="H140"/>
  <c r="K139"/>
  <c r="H139"/>
  <c r="K138"/>
  <c r="H138"/>
  <c r="K137"/>
  <c r="H137"/>
  <c r="K136"/>
  <c r="H136"/>
  <c r="K135"/>
  <c r="H135"/>
  <c r="K126"/>
  <c r="H126"/>
  <c r="K125"/>
  <c r="H125"/>
  <c r="K124"/>
  <c r="H124"/>
  <c r="K123"/>
  <c r="H123"/>
  <c r="K122"/>
  <c r="H122"/>
  <c r="K121"/>
  <c r="H121"/>
  <c r="K120"/>
  <c r="H120"/>
  <c r="K119"/>
  <c r="H119"/>
  <c r="K118"/>
  <c r="H118"/>
  <c r="K117"/>
  <c r="H117"/>
  <c r="K116"/>
  <c r="H116"/>
  <c r="K115"/>
  <c r="H115"/>
  <c r="K114"/>
  <c r="H114"/>
  <c r="K113"/>
  <c r="H113"/>
  <c r="K112"/>
  <c r="H112"/>
  <c r="K111"/>
  <c r="H111"/>
  <c r="K110"/>
  <c r="H110"/>
  <c r="K109"/>
  <c r="H109"/>
  <c r="K108"/>
  <c r="H108"/>
  <c r="K107"/>
  <c r="H107"/>
  <c r="K106"/>
  <c r="H106"/>
  <c r="K105"/>
  <c r="H105"/>
  <c r="K104"/>
  <c r="H104"/>
  <c r="K101"/>
  <c r="H101"/>
  <c r="K100"/>
  <c r="H100"/>
  <c r="K99"/>
  <c r="H98"/>
  <c r="H99"/>
  <c r="H95"/>
  <c r="H96"/>
  <c r="H97"/>
  <c r="K95"/>
  <c r="K96"/>
  <c r="K97"/>
  <c r="K98"/>
  <c r="K17"/>
  <c r="K18"/>
  <c r="K19"/>
  <c r="K20"/>
  <c r="K21"/>
  <c r="K22"/>
  <c r="K23"/>
  <c r="K24"/>
  <c r="K25"/>
  <c r="K26"/>
  <c r="K27"/>
  <c r="K93"/>
  <c r="K94"/>
  <c r="H17"/>
  <c r="H18"/>
  <c r="H19"/>
  <c r="H20"/>
  <c r="H21"/>
  <c r="H22"/>
  <c r="H23"/>
  <c r="H24"/>
  <c r="H25"/>
  <c r="H26"/>
  <c r="H27"/>
  <c r="H93"/>
  <c r="H94"/>
  <c r="N191" l="1"/>
  <c r="L191"/>
  <c r="N192"/>
  <c r="L192"/>
  <c r="K30"/>
  <c r="N30"/>
  <c r="L30"/>
  <c r="N73"/>
  <c r="L73"/>
  <c r="K222"/>
  <c r="N222"/>
  <c r="L222"/>
  <c r="N237"/>
  <c r="L237"/>
  <c r="K270"/>
  <c r="L270"/>
  <c r="N279"/>
  <c r="L279"/>
  <c r="K380"/>
  <c r="N380"/>
  <c r="L380"/>
  <c r="K383"/>
  <c r="N383"/>
  <c r="L383"/>
  <c r="K397"/>
  <c r="N397"/>
  <c r="L397"/>
  <c r="N401"/>
  <c r="L401"/>
  <c r="N402"/>
  <c r="L402"/>
  <c r="N403"/>
  <c r="L403"/>
  <c r="K406"/>
  <c r="N406"/>
  <c r="L406"/>
  <c r="K426"/>
  <c r="N426"/>
  <c r="L426"/>
  <c r="N427"/>
  <c r="L427"/>
  <c r="N462"/>
  <c r="L462"/>
  <c r="N463"/>
  <c r="L463"/>
  <c r="N465"/>
  <c r="L465"/>
  <c r="N480"/>
  <c r="L480"/>
  <c r="N481"/>
  <c r="L481"/>
  <c r="N484"/>
  <c r="L484"/>
  <c r="N485"/>
  <c r="L485"/>
  <c r="N486"/>
  <c r="L486"/>
  <c r="N488"/>
  <c r="L488"/>
  <c r="N489"/>
  <c r="L489"/>
  <c r="N490"/>
  <c r="L490"/>
  <c r="N498"/>
  <c r="L498"/>
  <c r="N499"/>
  <c r="L499"/>
  <c r="N500"/>
  <c r="L500"/>
  <c r="N506"/>
  <c r="L506"/>
  <c r="N507"/>
  <c r="L507"/>
  <c r="N515"/>
  <c r="L515"/>
  <c r="N516"/>
  <c r="L516"/>
  <c r="N519"/>
  <c r="L519"/>
  <c r="N4"/>
  <c r="L4"/>
  <c r="M4"/>
  <c r="M73"/>
  <c r="M30"/>
  <c r="M222"/>
  <c r="M192"/>
  <c r="M191"/>
  <c r="M279"/>
  <c r="M237"/>
  <c r="M519"/>
  <c r="M516"/>
  <c r="M515"/>
  <c r="M507"/>
  <c r="M506"/>
  <c r="M500"/>
  <c r="M499"/>
  <c r="M498"/>
  <c r="M490"/>
  <c r="M489"/>
  <c r="M488"/>
  <c r="M486"/>
  <c r="M485"/>
  <c r="M484"/>
  <c r="M481"/>
  <c r="M480"/>
  <c r="M465"/>
  <c r="M463"/>
  <c r="M462"/>
  <c r="M427"/>
  <c r="M426"/>
  <c r="M406"/>
  <c r="M403"/>
  <c r="M402"/>
  <c r="M401"/>
  <c r="M397"/>
  <c r="M383"/>
  <c r="M380"/>
  <c r="I529"/>
  <c r="F529"/>
  <c r="K401"/>
  <c r="K403"/>
  <c r="K268"/>
  <c r="K279"/>
  <c r="H268"/>
  <c r="H270"/>
  <c r="H271"/>
  <c r="K271"/>
  <c r="K363"/>
  <c r="H363"/>
  <c r="K362"/>
  <c r="H362"/>
  <c r="K361"/>
  <c r="H361"/>
  <c r="K360"/>
  <c r="H360"/>
  <c r="K359"/>
  <c r="H359"/>
  <c r="K358"/>
  <c r="H358"/>
  <c r="K357"/>
  <c r="H357"/>
  <c r="K356"/>
  <c r="H356"/>
  <c r="K355"/>
  <c r="H355"/>
  <c r="K354"/>
  <c r="H354"/>
  <c r="K353"/>
  <c r="H353"/>
  <c r="K352"/>
  <c r="H352"/>
  <c r="K351"/>
  <c r="H351"/>
  <c r="K350"/>
  <c r="H350"/>
  <c r="K349"/>
  <c r="H349"/>
  <c r="K348"/>
  <c r="H348"/>
  <c r="K291"/>
  <c r="H291"/>
  <c r="K288"/>
  <c r="H288"/>
  <c r="K287"/>
  <c r="H287"/>
  <c r="K286"/>
  <c r="H286"/>
  <c r="K134"/>
  <c r="H134"/>
  <c r="H133"/>
  <c r="J133" s="1"/>
  <c r="H132"/>
  <c r="J132" s="1"/>
  <c r="H131"/>
  <c r="J131" s="1"/>
  <c r="H130"/>
  <c r="J130" s="1"/>
  <c r="H129"/>
  <c r="H128"/>
  <c r="K103"/>
  <c r="H103"/>
  <c r="K102"/>
  <c r="H102"/>
  <c r="N130" l="1"/>
  <c r="L130"/>
  <c r="M130"/>
  <c r="N131"/>
  <c r="L131"/>
  <c r="M131"/>
  <c r="N132"/>
  <c r="L132"/>
  <c r="M132"/>
  <c r="N133"/>
  <c r="L133"/>
  <c r="M133"/>
  <c r="H529"/>
  <c r="J129"/>
  <c r="K129"/>
  <c r="K130"/>
  <c r="K131"/>
  <c r="K132"/>
  <c r="K133"/>
  <c r="N129" l="1"/>
  <c r="N529" s="1"/>
  <c r="L129"/>
  <c r="L529" s="1"/>
  <c r="M129"/>
  <c r="M529" s="1"/>
  <c r="J529"/>
  <c r="K128"/>
  <c r="K529" s="1"/>
</calcChain>
</file>

<file path=xl/sharedStrings.xml><?xml version="1.0" encoding="utf-8"?>
<sst xmlns="http://schemas.openxmlformats.org/spreadsheetml/2006/main" count="1580" uniqueCount="110">
  <si>
    <t>Year</t>
  </si>
  <si>
    <t>Field No.</t>
  </si>
  <si>
    <t>Cell No.</t>
  </si>
  <si>
    <t>Irrigation Start Date</t>
  </si>
  <si>
    <t>Irrigation Duration (days)</t>
  </si>
  <si>
    <t>Applied Depth (in)</t>
  </si>
  <si>
    <t>Tailwater Depth (in)</t>
  </si>
  <si>
    <t>Infiltrated Depth (in)</t>
  </si>
  <si>
    <t>Deep Percolation Depth (in)</t>
  </si>
  <si>
    <t>US4</t>
  </si>
  <si>
    <t>US5A</t>
  </si>
  <si>
    <t>2,3,4</t>
  </si>
  <si>
    <t>1,2,3</t>
  </si>
  <si>
    <t>1,2,3,4</t>
  </si>
  <si>
    <t>3,4</t>
  </si>
  <si>
    <t>DS5A</t>
  </si>
  <si>
    <t>1,2</t>
  </si>
  <si>
    <t>DS9</t>
  </si>
  <si>
    <t>DS16</t>
  </si>
  <si>
    <t>US4A</t>
  </si>
  <si>
    <t>US17E</t>
  </si>
  <si>
    <t>US17F</t>
  </si>
  <si>
    <t>US18A</t>
  </si>
  <si>
    <t>US18B</t>
  </si>
  <si>
    <t>DS17A</t>
  </si>
  <si>
    <t>DS18A</t>
  </si>
  <si>
    <t>DS18B</t>
  </si>
  <si>
    <t>DS18C</t>
  </si>
  <si>
    <t>DS18D</t>
  </si>
  <si>
    <t>DS19A</t>
  </si>
  <si>
    <t>4,3,2</t>
  </si>
  <si>
    <t>4,1</t>
  </si>
  <si>
    <t>DS19B</t>
  </si>
  <si>
    <t>2,3</t>
  </si>
  <si>
    <t>4,3,2,1</t>
  </si>
  <si>
    <t>4,3</t>
  </si>
  <si>
    <t>2,1</t>
  </si>
  <si>
    <t>DS19C</t>
  </si>
  <si>
    <t>DS19D</t>
  </si>
  <si>
    <t>DS19M</t>
  </si>
  <si>
    <t>DS20A</t>
  </si>
  <si>
    <t>DS20B</t>
  </si>
  <si>
    <t>DS20G</t>
  </si>
  <si>
    <t>Tailwater Fraction (%)</t>
  </si>
  <si>
    <t>Deep Percolation Fraction (%)</t>
  </si>
  <si>
    <t>DS4A2</t>
  </si>
  <si>
    <t>DS4A1</t>
  </si>
  <si>
    <t>DS22</t>
  </si>
  <si>
    <t>DS7s</t>
  </si>
  <si>
    <t>Averages:</t>
  </si>
  <si>
    <t>DS4A3</t>
  </si>
  <si>
    <t>DS4A4</t>
  </si>
  <si>
    <t>DS6B</t>
  </si>
  <si>
    <t>1,4</t>
  </si>
  <si>
    <t>DS7</t>
  </si>
  <si>
    <t>DS8</t>
  </si>
  <si>
    <t>DS10</t>
  </si>
  <si>
    <t>DS11</t>
  </si>
  <si>
    <t>DS12</t>
  </si>
  <si>
    <t>DS13</t>
  </si>
  <si>
    <t>DS14</t>
  </si>
  <si>
    <t>US6</t>
  </si>
  <si>
    <t>US7</t>
  </si>
  <si>
    <t>US8</t>
  </si>
  <si>
    <t>US9</t>
  </si>
  <si>
    <t>US10</t>
  </si>
  <si>
    <t>US12</t>
  </si>
  <si>
    <t>US13</t>
  </si>
  <si>
    <t>Spinkler</t>
  </si>
  <si>
    <t>US14A</t>
  </si>
  <si>
    <t>US14B</t>
  </si>
  <si>
    <t>US14C</t>
  </si>
  <si>
    <t>DS1</t>
  </si>
  <si>
    <t>DS2</t>
  </si>
  <si>
    <t>DS3</t>
  </si>
  <si>
    <t>3,4,5,6</t>
  </si>
  <si>
    <t>Suface</t>
  </si>
  <si>
    <t>US20</t>
  </si>
  <si>
    <t>2,4</t>
  </si>
  <si>
    <t>DS15</t>
  </si>
  <si>
    <t>1,2,3,4,5,6</t>
  </si>
  <si>
    <t>5,6</t>
  </si>
  <si>
    <t xml:space="preserve">US13 </t>
  </si>
  <si>
    <t>US15</t>
  </si>
  <si>
    <t>US17A</t>
  </si>
  <si>
    <t>DS4B</t>
  </si>
  <si>
    <t>DS4C</t>
  </si>
  <si>
    <t>DS5B</t>
  </si>
  <si>
    <t>DS6A</t>
  </si>
  <si>
    <t>DS6Ba</t>
  </si>
  <si>
    <t>DS21</t>
  </si>
  <si>
    <t>US22</t>
  </si>
  <si>
    <t>DS4A</t>
  </si>
  <si>
    <t>Deep Percolation Fraction of Infiltrated (%)</t>
  </si>
  <si>
    <t>Applied</t>
  </si>
  <si>
    <t>Duration</t>
  </si>
  <si>
    <t>Tailwater</t>
  </si>
  <si>
    <t>TWF %</t>
  </si>
  <si>
    <t>Infiltrated</t>
  </si>
  <si>
    <t xml:space="preserve">DP </t>
  </si>
  <si>
    <r>
      <t>DPF</t>
    </r>
    <r>
      <rPr>
        <b/>
        <vertAlign val="subscript"/>
        <sz val="11"/>
        <color theme="1"/>
        <rFont val="Calibri"/>
        <family val="2"/>
        <scheme val="minor"/>
      </rPr>
      <t xml:space="preserve">i </t>
    </r>
    <r>
      <rPr>
        <b/>
        <sz val="11"/>
        <color theme="1"/>
        <rFont val="Calibri"/>
        <family val="2"/>
        <scheme val="minor"/>
      </rPr>
      <t>%</t>
    </r>
  </si>
  <si>
    <r>
      <t>DPF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%</t>
    </r>
  </si>
  <si>
    <r>
      <t>E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%</t>
    </r>
  </si>
  <si>
    <r>
      <t>E</t>
    </r>
    <r>
      <rPr>
        <b/>
        <vertAlign val="subscript"/>
        <sz val="11"/>
        <color theme="1"/>
        <rFont val="Calibri"/>
        <family val="2"/>
        <scheme val="minor"/>
      </rPr>
      <t>ai</t>
    </r>
    <r>
      <rPr>
        <b/>
        <sz val="11"/>
        <color theme="1"/>
        <rFont val="Calibri"/>
        <family val="2"/>
        <scheme val="minor"/>
      </rPr>
      <t xml:space="preserve"> %</t>
    </r>
  </si>
  <si>
    <r>
      <t>E</t>
    </r>
    <r>
      <rPr>
        <b/>
        <i/>
        <vertAlign val="subscript"/>
        <sz val="10"/>
        <rFont val="Cambria"/>
        <family val="1"/>
        <scheme val="major"/>
      </rPr>
      <t>a</t>
    </r>
    <r>
      <rPr>
        <b/>
        <i/>
        <sz val="10"/>
        <rFont val="Cambria"/>
        <family val="1"/>
        <scheme val="major"/>
      </rPr>
      <t xml:space="preserve"> (%)</t>
    </r>
  </si>
  <si>
    <r>
      <t>E</t>
    </r>
    <r>
      <rPr>
        <b/>
        <i/>
        <vertAlign val="subscript"/>
        <sz val="10"/>
        <rFont val="Cambria"/>
        <family val="1"/>
        <scheme val="major"/>
      </rPr>
      <t>a</t>
    </r>
    <r>
      <rPr>
        <b/>
        <i/>
        <sz val="10"/>
        <rFont val="Cambria"/>
        <family val="1"/>
        <scheme val="major"/>
      </rPr>
      <t xml:space="preserve"> of Infiltrated (%)</t>
    </r>
  </si>
  <si>
    <t>Up Stream Data</t>
  </si>
  <si>
    <t>Down Stream Data</t>
  </si>
  <si>
    <t>UpStream Data</t>
  </si>
  <si>
    <t>Upstream Data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</si>
</sst>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10"/>
      <name val="Arial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0"/>
      <name val="Cambria"/>
      <family val="1"/>
      <scheme val="major"/>
    </font>
    <font>
      <b/>
      <i/>
      <vertAlign val="subscript"/>
      <sz val="10"/>
      <name val="Cambria"/>
      <family val="1"/>
      <scheme val="maj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name val="Cambria"/>
      <family val="1"/>
      <scheme val="major"/>
    </font>
    <font>
      <b/>
      <i/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0" xfId="0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6" xfId="0" applyFill="1" applyBorder="1" applyAlignment="1">
      <alignment horizontal="center"/>
    </xf>
    <xf numFmtId="14" fontId="0" fillId="0" borderId="7" xfId="0" applyNumberFormat="1" applyBorder="1"/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1" fontId="0" fillId="0" borderId="0" xfId="0" applyNumberFormat="1" applyBorder="1" applyAlignment="1">
      <alignment horizontal="center"/>
    </xf>
    <xf numFmtId="0" fontId="0" fillId="0" borderId="0" xfId="0" applyBorder="1"/>
    <xf numFmtId="165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2" xfId="0" applyBorder="1"/>
    <xf numFmtId="0" fontId="1" fillId="0" borderId="2" xfId="0" applyFont="1" applyBorder="1"/>
    <xf numFmtId="2" fontId="2" fillId="0" borderId="2" xfId="0" applyNumberFormat="1" applyFont="1" applyFill="1" applyBorder="1" applyAlignment="1">
      <alignment horizontal="center"/>
    </xf>
    <xf numFmtId="0" fontId="5" fillId="0" borderId="0" xfId="0" applyFont="1" applyBorder="1" applyAlignment="1">
      <alignment vertical="center" textRotation="90"/>
    </xf>
    <xf numFmtId="0" fontId="5" fillId="0" borderId="10" xfId="0" applyFon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0" xfId="0" applyBorder="1"/>
    <xf numFmtId="0" fontId="5" fillId="0" borderId="1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2" fontId="5" fillId="0" borderId="0" xfId="0" applyNumberFormat="1" applyFont="1" applyBorder="1"/>
    <xf numFmtId="0" fontId="0" fillId="0" borderId="2" xfId="0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4" fontId="0" fillId="0" borderId="2" xfId="0" applyNumberForma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4" xfId="0" applyFill="1" applyBorder="1" applyAlignment="1">
      <alignment horizontal="center"/>
    </xf>
    <xf numFmtId="14" fontId="0" fillId="0" borderId="7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5" fillId="0" borderId="5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 vertical="center" textRotation="9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/>
    </xf>
    <xf numFmtId="0" fontId="7" fillId="0" borderId="12" xfId="0" applyFont="1" applyBorder="1" applyAlignment="1">
      <alignment horizontal="center" vertical="center" textRotation="90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T557"/>
  <sheetViews>
    <sheetView tabSelected="1" zoomScale="98" zoomScaleNormal="98" workbookViewId="0">
      <selection activeCell="B1" sqref="B1"/>
    </sheetView>
  </sheetViews>
  <sheetFormatPr defaultRowHeight="15"/>
  <cols>
    <col min="1" max="1" width="9.7109375" bestFit="1" customWidth="1"/>
    <col min="3" max="3" width="11" customWidth="1"/>
    <col min="4" max="4" width="14.5703125" customWidth="1"/>
    <col min="5" max="5" width="15.140625" customWidth="1"/>
    <col min="6" max="6" width="13.7109375" customWidth="1"/>
    <col min="7" max="8" width="14.7109375" customWidth="1"/>
    <col min="9" max="9" width="15.28515625" customWidth="1"/>
    <col min="10" max="11" width="16.85546875" customWidth="1"/>
    <col min="12" max="12" width="11.5703125" bestFit="1" customWidth="1"/>
    <col min="13" max="13" width="17.28515625" customWidth="1"/>
    <col min="14" max="14" width="11.28515625" customWidth="1"/>
    <col min="15" max="15" width="24.28515625" bestFit="1" customWidth="1"/>
    <col min="20" max="20" width="12" bestFit="1" customWidth="1"/>
  </cols>
  <sheetData>
    <row r="1" spans="1:20" ht="40.5" thickBot="1">
      <c r="A1" s="48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43</v>
      </c>
      <c r="I1" s="49" t="s">
        <v>7</v>
      </c>
      <c r="J1" s="49" t="s">
        <v>8</v>
      </c>
      <c r="K1" s="49" t="s">
        <v>44</v>
      </c>
      <c r="L1" s="49" t="s">
        <v>104</v>
      </c>
      <c r="M1" s="49" t="s">
        <v>93</v>
      </c>
      <c r="N1" s="50" t="s">
        <v>105</v>
      </c>
      <c r="O1" s="24"/>
      <c r="P1" s="3"/>
      <c r="Q1" s="3"/>
      <c r="R1" s="3"/>
      <c r="S1" s="3"/>
      <c r="T1" s="3"/>
    </row>
    <row r="2" spans="1:20" s="26" customFormat="1" ht="15.75" thickBot="1">
      <c r="A2" s="84">
        <v>2004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  <c r="O2" s="29"/>
      <c r="P2" s="10"/>
      <c r="Q2" s="10"/>
      <c r="R2" s="10"/>
      <c r="S2" s="10"/>
      <c r="T2" s="10"/>
    </row>
    <row r="3" spans="1:20" s="26" customFormat="1" ht="15" customHeight="1">
      <c r="A3" s="87">
        <v>2004</v>
      </c>
      <c r="B3" s="5" t="s">
        <v>63</v>
      </c>
      <c r="C3" s="43">
        <v>1</v>
      </c>
      <c r="D3" s="6">
        <v>38176</v>
      </c>
      <c r="E3" s="30">
        <v>3</v>
      </c>
      <c r="F3" s="30">
        <v>5.55</v>
      </c>
      <c r="G3" s="30">
        <v>0.28999999999999998</v>
      </c>
      <c r="H3" s="33">
        <f t="shared" ref="H3:H15" si="0">100*G3/F3</f>
        <v>5.2252252252252251</v>
      </c>
      <c r="I3" s="33">
        <v>5.27</v>
      </c>
      <c r="J3" s="33">
        <v>0.68</v>
      </c>
      <c r="K3" s="33">
        <f>100*J3/F3</f>
        <v>12.252252252252253</v>
      </c>
      <c r="L3" s="33">
        <f>100*(F3-G3-J3)/F3</f>
        <v>82.522522522522522</v>
      </c>
      <c r="M3" s="8">
        <f>J3/I3*100</f>
        <v>12.903225806451616</v>
      </c>
      <c r="N3" s="20">
        <f>(I3-J3)/I3*100</f>
        <v>87.096774193548384</v>
      </c>
      <c r="P3" s="10"/>
      <c r="Q3" s="10"/>
      <c r="R3" s="10"/>
      <c r="S3" s="10"/>
      <c r="T3" s="10"/>
    </row>
    <row r="4" spans="1:20" s="26" customFormat="1">
      <c r="A4" s="87"/>
      <c r="B4" s="10" t="s">
        <v>66</v>
      </c>
      <c r="C4" s="10" t="s">
        <v>13</v>
      </c>
      <c r="D4" s="11">
        <v>38193</v>
      </c>
      <c r="E4" s="10">
        <v>5</v>
      </c>
      <c r="F4" s="33">
        <v>5.64</v>
      </c>
      <c r="G4" s="30">
        <v>1.83</v>
      </c>
      <c r="H4" s="33">
        <f t="shared" si="0"/>
        <v>32.446808510638299</v>
      </c>
      <c r="I4" s="33">
        <v>3.8</v>
      </c>
      <c r="J4" s="33">
        <f>AVERAGE(1.95,1.95,2.14,2.14)</f>
        <v>2.0449999999999999</v>
      </c>
      <c r="K4" s="33">
        <f t="shared" ref="K4:K15" si="1">100*J4/F4</f>
        <v>36.258865248226954</v>
      </c>
      <c r="L4" s="33">
        <f>100*(F4-G4-J4)/F4</f>
        <v>31.294326241134748</v>
      </c>
      <c r="M4" s="8">
        <f t="shared" ref="M4:M67" si="2">J4/I4*100</f>
        <v>53.815789473684205</v>
      </c>
      <c r="N4" s="21">
        <f t="shared" ref="N4:N67" si="3">(I4-J4)/I4*100</f>
        <v>46.184210526315788</v>
      </c>
      <c r="O4" s="51"/>
      <c r="P4" s="10"/>
      <c r="Q4" s="10"/>
      <c r="R4" s="10"/>
      <c r="S4" s="10"/>
      <c r="T4" s="10"/>
    </row>
    <row r="5" spans="1:20" s="26" customFormat="1">
      <c r="A5" s="87"/>
      <c r="B5" s="37" t="s">
        <v>66</v>
      </c>
      <c r="C5" s="30" t="s">
        <v>16</v>
      </c>
      <c r="D5" s="32">
        <v>38204</v>
      </c>
      <c r="E5" s="30">
        <v>3</v>
      </c>
      <c r="F5" s="33">
        <v>3.67</v>
      </c>
      <c r="G5" s="30">
        <v>0.08</v>
      </c>
      <c r="H5" s="33">
        <f t="shared" si="0"/>
        <v>2.1798365122615806</v>
      </c>
      <c r="I5" s="33">
        <v>3.6</v>
      </c>
      <c r="J5" s="30">
        <v>2.63</v>
      </c>
      <c r="K5" s="33">
        <f t="shared" si="1"/>
        <v>71.662125340599459</v>
      </c>
      <c r="L5" s="33">
        <f>100*(F5-G5-J5)/F5</f>
        <v>26.158038147138964</v>
      </c>
      <c r="M5" s="8">
        <f t="shared" si="2"/>
        <v>73.055555555555557</v>
      </c>
      <c r="N5" s="21">
        <f t="shared" si="3"/>
        <v>26.94444444444445</v>
      </c>
      <c r="O5" s="51"/>
      <c r="P5" s="10"/>
      <c r="Q5" s="10"/>
      <c r="R5" s="10"/>
      <c r="S5" s="10"/>
      <c r="T5" s="10"/>
    </row>
    <row r="6" spans="1:20" s="26" customFormat="1">
      <c r="A6" s="87"/>
      <c r="B6" s="30" t="s">
        <v>66</v>
      </c>
      <c r="C6" s="30" t="s">
        <v>14</v>
      </c>
      <c r="D6" s="32">
        <v>38213</v>
      </c>
      <c r="E6" s="30">
        <v>3</v>
      </c>
      <c r="F6" s="33">
        <v>4.9000000000000004</v>
      </c>
      <c r="G6" s="30">
        <v>0.57999999999999996</v>
      </c>
      <c r="H6" s="33">
        <f t="shared" si="0"/>
        <v>11.836734693877549</v>
      </c>
      <c r="I6" s="33">
        <v>4.32</v>
      </c>
      <c r="J6" s="30">
        <v>2.37</v>
      </c>
      <c r="K6" s="33">
        <f t="shared" si="1"/>
        <v>48.367346938775505</v>
      </c>
      <c r="L6" s="33">
        <f>100*(F6-G6-J6)/F6</f>
        <v>39.795918367346943</v>
      </c>
      <c r="M6" s="8">
        <f t="shared" si="2"/>
        <v>54.861111111111107</v>
      </c>
      <c r="N6" s="21">
        <f t="shared" si="3"/>
        <v>45.138888888888893</v>
      </c>
      <c r="O6" s="51"/>
      <c r="P6" s="10"/>
      <c r="Q6" s="10"/>
      <c r="R6" s="10"/>
      <c r="S6" s="10"/>
      <c r="T6" s="10"/>
    </row>
    <row r="7" spans="1:20" s="26" customFormat="1">
      <c r="A7" s="87"/>
      <c r="B7" s="30" t="s">
        <v>77</v>
      </c>
      <c r="C7" s="30">
        <v>1</v>
      </c>
      <c r="D7" s="32">
        <v>38205</v>
      </c>
      <c r="E7" s="30">
        <v>2</v>
      </c>
      <c r="F7" s="33">
        <v>7.11</v>
      </c>
      <c r="G7" s="30">
        <v>0.03</v>
      </c>
      <c r="H7" s="33">
        <f t="shared" si="0"/>
        <v>0.42194092827004215</v>
      </c>
      <c r="I7" s="33">
        <v>7.08</v>
      </c>
      <c r="J7" s="35">
        <v>0</v>
      </c>
      <c r="K7" s="35">
        <f t="shared" si="1"/>
        <v>0</v>
      </c>
      <c r="L7" s="33">
        <f>100*(F7-G7-J7)/F7</f>
        <v>99.578059071729953</v>
      </c>
      <c r="M7" s="8">
        <f t="shared" si="2"/>
        <v>0</v>
      </c>
      <c r="N7" s="21">
        <f t="shared" si="3"/>
        <v>100</v>
      </c>
      <c r="O7" s="51"/>
      <c r="P7" s="10"/>
      <c r="Q7" s="10"/>
      <c r="R7" s="10"/>
      <c r="S7" s="10"/>
      <c r="T7" s="10"/>
    </row>
    <row r="8" spans="1:20" s="26" customFormat="1">
      <c r="A8" s="87"/>
      <c r="B8" s="30" t="s">
        <v>77</v>
      </c>
      <c r="C8" s="30">
        <v>2</v>
      </c>
      <c r="D8" s="32">
        <v>38213</v>
      </c>
      <c r="E8" s="30">
        <v>3</v>
      </c>
      <c r="F8" s="33">
        <v>6.07</v>
      </c>
      <c r="G8" s="30">
        <v>0.17</v>
      </c>
      <c r="H8" s="33">
        <f t="shared" si="0"/>
        <v>2.8006589785831961</v>
      </c>
      <c r="I8" s="33">
        <v>5.91</v>
      </c>
      <c r="J8" s="35">
        <v>0</v>
      </c>
      <c r="K8" s="35">
        <f t="shared" si="1"/>
        <v>0</v>
      </c>
      <c r="L8" s="33">
        <f t="shared" ref="L8:L15" si="4">100*(F8-G8-J8)/F8</f>
        <v>97.199341021416799</v>
      </c>
      <c r="M8" s="8">
        <f t="shared" si="2"/>
        <v>0</v>
      </c>
      <c r="N8" s="21">
        <f t="shared" si="3"/>
        <v>100</v>
      </c>
      <c r="O8" s="51"/>
      <c r="P8" s="10"/>
      <c r="Q8" s="10"/>
      <c r="R8" s="10"/>
      <c r="S8" s="10"/>
      <c r="T8" s="10"/>
    </row>
    <row r="9" spans="1:20" s="26" customFormat="1">
      <c r="A9" s="87"/>
      <c r="B9" s="30" t="s">
        <v>91</v>
      </c>
      <c r="C9" s="30">
        <v>1</v>
      </c>
      <c r="D9" s="32">
        <v>38162</v>
      </c>
      <c r="E9" s="30">
        <v>8</v>
      </c>
      <c r="F9" s="33">
        <v>12.25</v>
      </c>
      <c r="G9" s="30">
        <v>1.71</v>
      </c>
      <c r="H9" s="33">
        <f t="shared" si="0"/>
        <v>13.959183673469388</v>
      </c>
      <c r="I9" s="33">
        <v>10.56</v>
      </c>
      <c r="J9" s="30">
        <v>0.93</v>
      </c>
      <c r="K9" s="35">
        <f t="shared" si="1"/>
        <v>7.591836734693878</v>
      </c>
      <c r="L9" s="33">
        <f t="shared" si="4"/>
        <v>78.448979591836732</v>
      </c>
      <c r="M9" s="8">
        <f t="shared" si="2"/>
        <v>8.8068181818181817</v>
      </c>
      <c r="N9" s="21">
        <f t="shared" si="3"/>
        <v>91.193181818181827</v>
      </c>
      <c r="O9" s="51"/>
      <c r="P9" s="10"/>
      <c r="Q9" s="10"/>
      <c r="R9" s="10"/>
      <c r="S9" s="10"/>
      <c r="T9" s="10"/>
    </row>
    <row r="10" spans="1:20" s="26" customFormat="1">
      <c r="A10" s="87"/>
      <c r="B10" s="30" t="s">
        <v>91</v>
      </c>
      <c r="C10" s="30">
        <v>1</v>
      </c>
      <c r="D10" s="32">
        <v>38191</v>
      </c>
      <c r="E10" s="30">
        <v>10</v>
      </c>
      <c r="F10" s="33">
        <v>13.83</v>
      </c>
      <c r="G10" s="30">
        <v>0.24</v>
      </c>
      <c r="H10" s="33">
        <f t="shared" si="0"/>
        <v>1.735357917570499</v>
      </c>
      <c r="I10" s="33">
        <v>13.6</v>
      </c>
      <c r="J10" s="30">
        <v>7.08</v>
      </c>
      <c r="K10" s="33">
        <f t="shared" si="1"/>
        <v>51.193058568329718</v>
      </c>
      <c r="L10" s="33">
        <f t="shared" si="4"/>
        <v>47.071583514099785</v>
      </c>
      <c r="M10" s="8">
        <f t="shared" si="2"/>
        <v>52.058823529411768</v>
      </c>
      <c r="N10" s="21">
        <f t="shared" si="3"/>
        <v>47.941176470588232</v>
      </c>
      <c r="O10" s="51"/>
      <c r="P10" s="10"/>
      <c r="Q10" s="10"/>
      <c r="R10" s="10"/>
      <c r="S10" s="10"/>
      <c r="T10" s="10"/>
    </row>
    <row r="11" spans="1:20" s="26" customFormat="1">
      <c r="A11" s="87"/>
      <c r="B11" s="30" t="s">
        <v>72</v>
      </c>
      <c r="C11" s="30">
        <v>1</v>
      </c>
      <c r="D11" s="32">
        <v>38170</v>
      </c>
      <c r="E11" s="30">
        <v>3</v>
      </c>
      <c r="F11" s="33">
        <v>2.7229999999999999</v>
      </c>
      <c r="G11" s="33">
        <v>0</v>
      </c>
      <c r="H11" s="33">
        <f t="shared" si="0"/>
        <v>0</v>
      </c>
      <c r="I11" s="33">
        <v>2.73</v>
      </c>
      <c r="J11" s="30">
        <v>0.28999999999999998</v>
      </c>
      <c r="K11" s="33">
        <f t="shared" si="1"/>
        <v>10.650018362100624</v>
      </c>
      <c r="L11" s="33">
        <f t="shared" si="4"/>
        <v>89.349981637899376</v>
      </c>
      <c r="M11" s="8">
        <f t="shared" si="2"/>
        <v>10.622710622710622</v>
      </c>
      <c r="N11" s="21">
        <f t="shared" si="3"/>
        <v>89.377289377289372</v>
      </c>
      <c r="O11" s="51"/>
      <c r="P11" s="10"/>
      <c r="Q11" s="10"/>
      <c r="R11" s="10"/>
      <c r="S11" s="10"/>
      <c r="T11" s="10"/>
    </row>
    <row r="12" spans="1:20" s="26" customFormat="1">
      <c r="A12" s="87"/>
      <c r="B12" s="30" t="s">
        <v>72</v>
      </c>
      <c r="C12" s="30">
        <v>1</v>
      </c>
      <c r="D12" s="32">
        <v>38182</v>
      </c>
      <c r="E12" s="30">
        <v>3</v>
      </c>
      <c r="F12" s="33">
        <v>2.702</v>
      </c>
      <c r="G12" s="33">
        <v>0</v>
      </c>
      <c r="H12" s="33">
        <f t="shared" si="0"/>
        <v>0</v>
      </c>
      <c r="I12" s="33">
        <v>2.7</v>
      </c>
      <c r="J12" s="30">
        <v>0.03</v>
      </c>
      <c r="K12" s="33">
        <f t="shared" si="1"/>
        <v>1.1102886750555145</v>
      </c>
      <c r="L12" s="33">
        <f t="shared" si="4"/>
        <v>98.889711324944486</v>
      </c>
      <c r="M12" s="8">
        <f t="shared" si="2"/>
        <v>1.1111111111111109</v>
      </c>
      <c r="N12" s="21">
        <f t="shared" si="3"/>
        <v>98.888888888888886</v>
      </c>
      <c r="O12" s="51"/>
      <c r="P12" s="10"/>
      <c r="Q12" s="10"/>
      <c r="R12" s="10"/>
      <c r="S12" s="10"/>
      <c r="T12" s="10"/>
    </row>
    <row r="13" spans="1:20">
      <c r="A13" s="87"/>
      <c r="B13" s="30" t="s">
        <v>92</v>
      </c>
      <c r="C13" s="30">
        <v>1</v>
      </c>
      <c r="D13" s="32">
        <v>38159</v>
      </c>
      <c r="E13" s="30">
        <v>3</v>
      </c>
      <c r="F13" s="33">
        <v>4.46</v>
      </c>
      <c r="G13" s="30">
        <v>0.27</v>
      </c>
      <c r="H13" s="33">
        <f t="shared" si="0"/>
        <v>6.0538116591928253</v>
      </c>
      <c r="I13" s="33">
        <v>4.1900000000000004</v>
      </c>
      <c r="J13" s="30">
        <v>0.78</v>
      </c>
      <c r="K13" s="33">
        <f t="shared" si="1"/>
        <v>17.488789237668161</v>
      </c>
      <c r="L13" s="33">
        <f t="shared" si="4"/>
        <v>76.457399103138997</v>
      </c>
      <c r="M13" s="8">
        <f t="shared" si="2"/>
        <v>18.61575178997613</v>
      </c>
      <c r="N13" s="21">
        <f t="shared" si="3"/>
        <v>81.384248210023856</v>
      </c>
      <c r="O13" s="51"/>
      <c r="P13" s="3"/>
      <c r="Q13" s="3"/>
      <c r="R13" s="3"/>
      <c r="S13" s="3"/>
      <c r="T13" s="3"/>
    </row>
    <row r="14" spans="1:20">
      <c r="A14" s="87"/>
      <c r="B14" s="30" t="s">
        <v>85</v>
      </c>
      <c r="C14" s="30">
        <v>1</v>
      </c>
      <c r="D14" s="32">
        <v>38168</v>
      </c>
      <c r="E14" s="30">
        <v>3</v>
      </c>
      <c r="F14" s="33">
        <v>2.69</v>
      </c>
      <c r="G14" s="33">
        <v>0</v>
      </c>
      <c r="H14" s="33">
        <f t="shared" si="0"/>
        <v>0</v>
      </c>
      <c r="I14" s="33">
        <v>2.69</v>
      </c>
      <c r="J14" s="33">
        <v>0</v>
      </c>
      <c r="K14" s="33">
        <f t="shared" si="1"/>
        <v>0</v>
      </c>
      <c r="L14" s="33">
        <f t="shared" si="4"/>
        <v>100</v>
      </c>
      <c r="M14" s="8">
        <f t="shared" si="2"/>
        <v>0</v>
      </c>
      <c r="N14" s="21">
        <f t="shared" si="3"/>
        <v>100</v>
      </c>
      <c r="O14" s="51"/>
      <c r="P14" s="3"/>
      <c r="Q14" s="3"/>
      <c r="R14" s="3"/>
      <c r="S14" s="3"/>
      <c r="T14" s="3"/>
    </row>
    <row r="15" spans="1:20" ht="15.75" thickBot="1">
      <c r="A15" s="88"/>
      <c r="B15" s="31" t="s">
        <v>85</v>
      </c>
      <c r="C15" s="31">
        <v>2</v>
      </c>
      <c r="D15" s="36">
        <v>38176</v>
      </c>
      <c r="E15" s="31">
        <v>3</v>
      </c>
      <c r="F15" s="34">
        <v>3.37</v>
      </c>
      <c r="G15" s="34">
        <v>0</v>
      </c>
      <c r="H15" s="34">
        <f t="shared" si="0"/>
        <v>0</v>
      </c>
      <c r="I15" s="34">
        <v>3.3732000000000002</v>
      </c>
      <c r="J15" s="34">
        <v>0</v>
      </c>
      <c r="K15" s="34">
        <f t="shared" si="1"/>
        <v>0</v>
      </c>
      <c r="L15" s="33">
        <f t="shared" si="4"/>
        <v>100</v>
      </c>
      <c r="M15" s="13">
        <f t="shared" si="2"/>
        <v>0</v>
      </c>
      <c r="N15" s="22">
        <f t="shared" si="3"/>
        <v>100</v>
      </c>
      <c r="O15" s="51"/>
      <c r="P15" s="3"/>
      <c r="Q15" s="3"/>
      <c r="R15" s="3"/>
      <c r="S15" s="3"/>
      <c r="T15" s="3"/>
    </row>
    <row r="16" spans="1:20" ht="15" customHeight="1" thickBot="1">
      <c r="A16" s="78">
        <v>2005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80"/>
      <c r="O16" s="23"/>
      <c r="P16" s="8"/>
      <c r="Q16" s="8"/>
      <c r="R16" s="8"/>
      <c r="S16" s="8"/>
      <c r="T16" s="8"/>
    </row>
    <row r="17" spans="1:20" ht="15" customHeight="1">
      <c r="A17" s="72">
        <v>2005</v>
      </c>
      <c r="B17" s="4" t="s">
        <v>9</v>
      </c>
      <c r="C17" s="5">
        <v>1</v>
      </c>
      <c r="D17" s="6">
        <v>38488</v>
      </c>
      <c r="E17" s="5">
        <v>21</v>
      </c>
      <c r="F17" s="7">
        <v>1.94</v>
      </c>
      <c r="G17" s="7">
        <v>0</v>
      </c>
      <c r="H17" s="7">
        <f t="shared" ref="H17:H18" si="5">100*G17/F17</f>
        <v>0</v>
      </c>
      <c r="I17" s="7">
        <v>1.84</v>
      </c>
      <c r="J17" s="7">
        <v>0</v>
      </c>
      <c r="K17" s="8">
        <f t="shared" ref="K17:K18" si="6">100*J17/F17</f>
        <v>0</v>
      </c>
      <c r="L17" s="28">
        <f>100*(F17-G17-J17)/F17</f>
        <v>100</v>
      </c>
      <c r="M17" s="8">
        <f t="shared" si="2"/>
        <v>0</v>
      </c>
      <c r="N17" s="20">
        <f t="shared" si="3"/>
        <v>100</v>
      </c>
      <c r="O17" s="23"/>
      <c r="P17" s="8"/>
      <c r="Q17" s="8"/>
      <c r="R17" s="8"/>
      <c r="S17" s="8"/>
      <c r="T17" s="8"/>
    </row>
    <row r="18" spans="1:20">
      <c r="A18" s="73"/>
      <c r="B18" s="4" t="s">
        <v>9</v>
      </c>
      <c r="C18" s="5">
        <v>1</v>
      </c>
      <c r="D18" s="6">
        <v>38525</v>
      </c>
      <c r="E18" s="5">
        <v>13</v>
      </c>
      <c r="F18" s="7">
        <v>1</v>
      </c>
      <c r="G18" s="7">
        <v>0</v>
      </c>
      <c r="H18" s="7">
        <f t="shared" si="5"/>
        <v>0</v>
      </c>
      <c r="I18" s="7">
        <v>0.95</v>
      </c>
      <c r="J18" s="7">
        <v>0</v>
      </c>
      <c r="K18" s="8">
        <f t="shared" si="6"/>
        <v>0</v>
      </c>
      <c r="L18" s="28">
        <f>100*(F18-G18-J18)/F18</f>
        <v>100</v>
      </c>
      <c r="M18" s="8">
        <f t="shared" si="2"/>
        <v>0</v>
      </c>
      <c r="N18" s="21">
        <f t="shared" si="3"/>
        <v>100</v>
      </c>
      <c r="O18" s="23"/>
      <c r="P18" s="8"/>
      <c r="Q18" s="8"/>
      <c r="R18" s="8"/>
      <c r="S18" s="8"/>
      <c r="T18" s="8"/>
    </row>
    <row r="19" spans="1:20">
      <c r="A19" s="73"/>
      <c r="B19" s="4" t="s">
        <v>10</v>
      </c>
      <c r="C19" s="5">
        <v>1</v>
      </c>
      <c r="D19" s="6">
        <v>38462</v>
      </c>
      <c r="E19" s="5">
        <v>3</v>
      </c>
      <c r="F19" s="7">
        <v>1.83</v>
      </c>
      <c r="G19" s="7">
        <v>0</v>
      </c>
      <c r="H19" s="7">
        <f t="shared" ref="H19:H50" si="7">100*G19/F19</f>
        <v>0</v>
      </c>
      <c r="I19" s="7">
        <v>1.73</v>
      </c>
      <c r="J19" s="7">
        <v>0</v>
      </c>
      <c r="K19" s="8">
        <f t="shared" ref="K19:K29" si="8">100*J19/F19</f>
        <v>0</v>
      </c>
      <c r="L19" s="28">
        <f t="shared" ref="L19:L82" si="9">100*(F19-G19-J19)/F19</f>
        <v>100</v>
      </c>
      <c r="M19" s="8">
        <f t="shared" si="2"/>
        <v>0</v>
      </c>
      <c r="N19" s="21">
        <f t="shared" si="3"/>
        <v>100</v>
      </c>
      <c r="O19" s="23"/>
      <c r="P19" s="8"/>
      <c r="Q19" s="8"/>
      <c r="R19" s="8"/>
      <c r="S19" s="8"/>
      <c r="T19" s="8"/>
    </row>
    <row r="20" spans="1:20">
      <c r="A20" s="73"/>
      <c r="B20" s="4" t="s">
        <v>10</v>
      </c>
      <c r="C20" s="5">
        <v>1</v>
      </c>
      <c r="D20" s="6">
        <v>38469</v>
      </c>
      <c r="E20" s="5">
        <v>3</v>
      </c>
      <c r="F20" s="7">
        <v>1.75</v>
      </c>
      <c r="G20" s="7">
        <v>0</v>
      </c>
      <c r="H20" s="7">
        <f t="shared" si="7"/>
        <v>0</v>
      </c>
      <c r="I20" s="7">
        <v>1.66</v>
      </c>
      <c r="J20" s="5">
        <v>0.39</v>
      </c>
      <c r="K20" s="8">
        <f t="shared" si="8"/>
        <v>22.285714285714285</v>
      </c>
      <c r="L20" s="28">
        <f t="shared" si="9"/>
        <v>77.714285714285708</v>
      </c>
      <c r="M20" s="8">
        <f t="shared" si="2"/>
        <v>23.493975903614459</v>
      </c>
      <c r="N20" s="21">
        <f t="shared" si="3"/>
        <v>76.506024096385545</v>
      </c>
      <c r="O20" s="23"/>
      <c r="P20" s="8"/>
      <c r="Q20" s="8"/>
      <c r="R20" s="8"/>
      <c r="S20" s="8"/>
      <c r="T20" s="8"/>
    </row>
    <row r="21" spans="1:20">
      <c r="A21" s="73"/>
      <c r="B21" s="4" t="s">
        <v>10</v>
      </c>
      <c r="C21" s="5">
        <v>1</v>
      </c>
      <c r="D21" s="6">
        <v>38475</v>
      </c>
      <c r="E21" s="5">
        <v>3</v>
      </c>
      <c r="F21" s="7">
        <v>1.76</v>
      </c>
      <c r="G21" s="7">
        <v>0</v>
      </c>
      <c r="H21" s="7">
        <f t="shared" si="7"/>
        <v>0</v>
      </c>
      <c r="I21" s="7">
        <v>1.67</v>
      </c>
      <c r="J21" s="5">
        <v>0.87</v>
      </c>
      <c r="K21" s="8">
        <f t="shared" si="8"/>
        <v>49.43181818181818</v>
      </c>
      <c r="L21" s="28">
        <f t="shared" si="9"/>
        <v>50.56818181818182</v>
      </c>
      <c r="M21" s="8">
        <f t="shared" si="2"/>
        <v>52.095808383233532</v>
      </c>
      <c r="N21" s="21">
        <f t="shared" si="3"/>
        <v>47.904191616766468</v>
      </c>
      <c r="Q21" s="3"/>
      <c r="R21" s="3"/>
      <c r="S21" s="3"/>
      <c r="T21" s="3"/>
    </row>
    <row r="22" spans="1:20">
      <c r="A22" s="73"/>
      <c r="B22" s="4" t="s">
        <v>10</v>
      </c>
      <c r="C22" s="5">
        <v>1</v>
      </c>
      <c r="D22" s="6">
        <v>38484</v>
      </c>
      <c r="E22" s="5">
        <v>3</v>
      </c>
      <c r="F22" s="7">
        <v>1.75</v>
      </c>
      <c r="G22" s="7">
        <v>0</v>
      </c>
      <c r="H22" s="7">
        <f t="shared" si="7"/>
        <v>0</v>
      </c>
      <c r="I22" s="7">
        <v>1.67</v>
      </c>
      <c r="J22" s="7">
        <v>0</v>
      </c>
      <c r="K22" s="8">
        <f t="shared" si="8"/>
        <v>0</v>
      </c>
      <c r="L22" s="28">
        <f t="shared" si="9"/>
        <v>100</v>
      </c>
      <c r="M22" s="8">
        <f t="shared" si="2"/>
        <v>0</v>
      </c>
      <c r="N22" s="21">
        <f t="shared" si="3"/>
        <v>100</v>
      </c>
    </row>
    <row r="23" spans="1:20">
      <c r="A23" s="73"/>
      <c r="B23" s="4" t="s">
        <v>10</v>
      </c>
      <c r="C23" s="5">
        <v>1</v>
      </c>
      <c r="D23" s="6">
        <v>38490</v>
      </c>
      <c r="E23" s="5">
        <v>3</v>
      </c>
      <c r="F23" s="7">
        <v>1.95</v>
      </c>
      <c r="G23" s="7">
        <v>0</v>
      </c>
      <c r="H23" s="7">
        <f t="shared" si="7"/>
        <v>0</v>
      </c>
      <c r="I23" s="7">
        <v>1.85</v>
      </c>
      <c r="J23" s="7">
        <v>0</v>
      </c>
      <c r="K23" s="8">
        <f t="shared" si="8"/>
        <v>0</v>
      </c>
      <c r="L23" s="28">
        <f t="shared" si="9"/>
        <v>100</v>
      </c>
      <c r="M23" s="8">
        <f t="shared" si="2"/>
        <v>0</v>
      </c>
      <c r="N23" s="21">
        <f t="shared" si="3"/>
        <v>100</v>
      </c>
    </row>
    <row r="24" spans="1:20">
      <c r="A24" s="73"/>
      <c r="B24" s="4" t="s">
        <v>10</v>
      </c>
      <c r="C24" s="5">
        <v>1</v>
      </c>
      <c r="D24" s="6">
        <v>38500</v>
      </c>
      <c r="E24" s="5">
        <v>3</v>
      </c>
      <c r="F24" s="7">
        <v>1.87</v>
      </c>
      <c r="G24" s="7">
        <v>0</v>
      </c>
      <c r="H24" s="7">
        <f t="shared" si="7"/>
        <v>0</v>
      </c>
      <c r="I24" s="7">
        <v>1.77</v>
      </c>
      <c r="J24" s="7">
        <v>0</v>
      </c>
      <c r="K24" s="8">
        <f t="shared" si="8"/>
        <v>0</v>
      </c>
      <c r="L24" s="28">
        <f t="shared" si="9"/>
        <v>100</v>
      </c>
      <c r="M24" s="8">
        <f t="shared" si="2"/>
        <v>0</v>
      </c>
      <c r="N24" s="21">
        <f t="shared" si="3"/>
        <v>100</v>
      </c>
    </row>
    <row r="25" spans="1:20">
      <c r="A25" s="73"/>
      <c r="B25" s="4" t="s">
        <v>10</v>
      </c>
      <c r="C25" s="5">
        <v>1</v>
      </c>
      <c r="D25" s="6">
        <v>38508</v>
      </c>
      <c r="E25" s="5">
        <v>4</v>
      </c>
      <c r="F25" s="7">
        <v>2.58</v>
      </c>
      <c r="G25" s="7">
        <v>0</v>
      </c>
      <c r="H25" s="7">
        <f t="shared" si="7"/>
        <v>0</v>
      </c>
      <c r="I25" s="7">
        <v>2.4500000000000002</v>
      </c>
      <c r="J25" s="5">
        <v>0.12</v>
      </c>
      <c r="K25" s="8">
        <f t="shared" si="8"/>
        <v>4.6511627906976747</v>
      </c>
      <c r="L25" s="28">
        <f t="shared" si="9"/>
        <v>95.348837209302317</v>
      </c>
      <c r="M25" s="8">
        <f t="shared" si="2"/>
        <v>4.8979591836734695</v>
      </c>
      <c r="N25" s="21">
        <f t="shared" si="3"/>
        <v>95.102040816326522</v>
      </c>
    </row>
    <row r="26" spans="1:20">
      <c r="A26" s="73"/>
      <c r="B26" s="4" t="s">
        <v>10</v>
      </c>
      <c r="C26" s="5">
        <v>1</v>
      </c>
      <c r="D26" s="6">
        <v>38518</v>
      </c>
      <c r="E26" s="5">
        <v>3</v>
      </c>
      <c r="F26" s="7">
        <v>1.25</v>
      </c>
      <c r="G26" s="7">
        <v>0</v>
      </c>
      <c r="H26" s="7">
        <f t="shared" si="7"/>
        <v>0</v>
      </c>
      <c r="I26" s="7">
        <v>1.19</v>
      </c>
      <c r="J26" s="7">
        <v>0</v>
      </c>
      <c r="K26" s="8">
        <f t="shared" si="8"/>
        <v>0</v>
      </c>
      <c r="L26" s="28">
        <f t="shared" si="9"/>
        <v>100</v>
      </c>
      <c r="M26" s="8">
        <f t="shared" si="2"/>
        <v>0</v>
      </c>
      <c r="N26" s="21">
        <f t="shared" si="3"/>
        <v>100</v>
      </c>
    </row>
    <row r="27" spans="1:20">
      <c r="A27" s="73"/>
      <c r="B27" s="4" t="s">
        <v>10</v>
      </c>
      <c r="C27" s="5">
        <v>1</v>
      </c>
      <c r="D27" s="6">
        <v>38529</v>
      </c>
      <c r="E27" s="5">
        <v>3</v>
      </c>
      <c r="F27" s="7">
        <v>1.26</v>
      </c>
      <c r="G27" s="7">
        <v>0</v>
      </c>
      <c r="H27" s="7">
        <f t="shared" si="7"/>
        <v>0</v>
      </c>
      <c r="I27" s="7">
        <v>1.2</v>
      </c>
      <c r="J27" s="7">
        <v>0</v>
      </c>
      <c r="K27" s="8">
        <f t="shared" si="8"/>
        <v>0</v>
      </c>
      <c r="L27" s="28">
        <f t="shared" si="9"/>
        <v>100</v>
      </c>
      <c r="M27" s="8">
        <f t="shared" si="2"/>
        <v>0</v>
      </c>
      <c r="N27" s="21">
        <f t="shared" si="3"/>
        <v>100</v>
      </c>
    </row>
    <row r="28" spans="1:20">
      <c r="A28" s="73"/>
      <c r="B28" s="4" t="s">
        <v>61</v>
      </c>
      <c r="C28" s="3" t="s">
        <v>16</v>
      </c>
      <c r="D28" s="14">
        <v>38529</v>
      </c>
      <c r="E28" s="5">
        <v>13</v>
      </c>
      <c r="F28" s="7">
        <v>13.51</v>
      </c>
      <c r="G28" s="7">
        <v>0.54</v>
      </c>
      <c r="H28" s="7">
        <f t="shared" si="7"/>
        <v>3.9970392301998521</v>
      </c>
      <c r="I28" s="7">
        <v>12.98</v>
      </c>
      <c r="J28" s="7">
        <v>3.92</v>
      </c>
      <c r="K28" s="7">
        <f t="shared" si="8"/>
        <v>29.015544041450777</v>
      </c>
      <c r="L28" s="28">
        <f t="shared" si="9"/>
        <v>66.987416728349359</v>
      </c>
      <c r="M28" s="8">
        <f t="shared" si="2"/>
        <v>30.200308166409862</v>
      </c>
      <c r="N28" s="21">
        <f t="shared" si="3"/>
        <v>69.799691833590146</v>
      </c>
    </row>
    <row r="29" spans="1:20">
      <c r="A29" s="73"/>
      <c r="B29" s="4" t="s">
        <v>61</v>
      </c>
      <c r="C29" s="3">
        <v>1</v>
      </c>
      <c r="D29" s="14">
        <v>38544</v>
      </c>
      <c r="E29" s="5">
        <v>6</v>
      </c>
      <c r="F29" s="7">
        <v>11.37</v>
      </c>
      <c r="G29" s="7">
        <v>0.22</v>
      </c>
      <c r="H29" s="7">
        <f t="shared" si="7"/>
        <v>1.9349164467897979</v>
      </c>
      <c r="I29" s="7">
        <v>11.15</v>
      </c>
      <c r="J29" s="7">
        <v>9.11</v>
      </c>
      <c r="K29" s="7">
        <f t="shared" si="8"/>
        <v>80.123131046613906</v>
      </c>
      <c r="L29" s="28">
        <f t="shared" si="9"/>
        <v>17.941952506596301</v>
      </c>
      <c r="M29" s="8">
        <f t="shared" si="2"/>
        <v>81.704035874439455</v>
      </c>
      <c r="N29" s="21">
        <f t="shared" si="3"/>
        <v>18.295964125560545</v>
      </c>
    </row>
    <row r="30" spans="1:20">
      <c r="A30" s="73"/>
      <c r="B30" s="4" t="s">
        <v>61</v>
      </c>
      <c r="C30" s="3" t="s">
        <v>16</v>
      </c>
      <c r="D30" s="14">
        <v>38586</v>
      </c>
      <c r="E30" s="5">
        <v>10</v>
      </c>
      <c r="F30" s="7">
        <v>10.42</v>
      </c>
      <c r="G30" s="7">
        <v>0.35</v>
      </c>
      <c r="H30" s="7">
        <f t="shared" si="7"/>
        <v>3.3589251439539347</v>
      </c>
      <c r="I30" s="7">
        <v>10.07</v>
      </c>
      <c r="J30" s="15">
        <f>(1.37+0.36)/2</f>
        <v>0.86499999999999999</v>
      </c>
      <c r="K30" s="7">
        <f t="shared" ref="K30" si="10">100*J30/F30</f>
        <v>8.3013435700575808</v>
      </c>
      <c r="L30" s="28">
        <f t="shared" si="9"/>
        <v>88.339731285988478</v>
      </c>
      <c r="M30" s="8">
        <f t="shared" si="2"/>
        <v>8.5898709036742797</v>
      </c>
      <c r="N30" s="21">
        <f t="shared" si="3"/>
        <v>91.410129096325718</v>
      </c>
    </row>
    <row r="31" spans="1:20">
      <c r="A31" s="73"/>
      <c r="B31" s="4" t="s">
        <v>62</v>
      </c>
      <c r="C31" s="3">
        <v>1</v>
      </c>
      <c r="D31" s="14">
        <v>38523</v>
      </c>
      <c r="E31" s="5">
        <v>6</v>
      </c>
      <c r="F31" s="7">
        <v>16.37</v>
      </c>
      <c r="G31" s="7">
        <v>2.0299999999999998</v>
      </c>
      <c r="H31" s="7">
        <f t="shared" si="7"/>
        <v>12.400733048259008</v>
      </c>
      <c r="I31" s="7">
        <v>14.34</v>
      </c>
      <c r="J31" s="15">
        <v>0.97</v>
      </c>
      <c r="K31" s="7">
        <f t="shared" ref="K31:K46" si="11">100*J31/F31</f>
        <v>5.9254734270006102</v>
      </c>
      <c r="L31" s="28">
        <f t="shared" si="9"/>
        <v>81.673793524740375</v>
      </c>
      <c r="M31" s="8">
        <f t="shared" si="2"/>
        <v>6.7642956764295672</v>
      </c>
      <c r="N31" s="21">
        <f t="shared" si="3"/>
        <v>93.235704323570417</v>
      </c>
    </row>
    <row r="32" spans="1:20">
      <c r="A32" s="73"/>
      <c r="B32" s="4" t="s">
        <v>62</v>
      </c>
      <c r="C32" s="3">
        <v>1</v>
      </c>
      <c r="D32" s="14">
        <v>38553</v>
      </c>
      <c r="E32" s="5">
        <v>6</v>
      </c>
      <c r="F32" s="7">
        <v>7.45</v>
      </c>
      <c r="G32" s="7">
        <v>2.14</v>
      </c>
      <c r="H32" s="7">
        <f t="shared" si="7"/>
        <v>28.724832214765101</v>
      </c>
      <c r="I32" s="7">
        <v>5.28</v>
      </c>
      <c r="J32" s="15">
        <v>0</v>
      </c>
      <c r="K32" s="7">
        <f t="shared" si="11"/>
        <v>0</v>
      </c>
      <c r="L32" s="28">
        <f t="shared" si="9"/>
        <v>71.275167785234899</v>
      </c>
      <c r="M32" s="8">
        <f t="shared" si="2"/>
        <v>0</v>
      </c>
      <c r="N32" s="21">
        <f t="shared" si="3"/>
        <v>100</v>
      </c>
    </row>
    <row r="33" spans="1:14">
      <c r="A33" s="73"/>
      <c r="B33" s="4" t="s">
        <v>62</v>
      </c>
      <c r="C33" s="3">
        <v>1</v>
      </c>
      <c r="D33" s="14">
        <v>38609</v>
      </c>
      <c r="E33" s="5">
        <v>10</v>
      </c>
      <c r="F33" s="7">
        <v>13.24</v>
      </c>
      <c r="G33" s="7">
        <v>2.73</v>
      </c>
      <c r="H33" s="7">
        <f t="shared" si="7"/>
        <v>20.619335347432024</v>
      </c>
      <c r="I33" s="7">
        <v>10.5</v>
      </c>
      <c r="J33" s="15">
        <v>0.66</v>
      </c>
      <c r="K33" s="7">
        <f t="shared" si="11"/>
        <v>4.9848942598187307</v>
      </c>
      <c r="L33" s="28">
        <f t="shared" si="9"/>
        <v>74.395770392749242</v>
      </c>
      <c r="M33" s="8">
        <f t="shared" si="2"/>
        <v>6.2857142857142865</v>
      </c>
      <c r="N33" s="21">
        <f t="shared" si="3"/>
        <v>93.714285714285722</v>
      </c>
    </row>
    <row r="34" spans="1:14">
      <c r="A34" s="73"/>
      <c r="B34" s="4" t="s">
        <v>63</v>
      </c>
      <c r="C34" s="3">
        <v>1</v>
      </c>
      <c r="D34" s="14">
        <v>38525</v>
      </c>
      <c r="E34" s="5">
        <v>3</v>
      </c>
      <c r="F34" s="7">
        <v>5.27</v>
      </c>
      <c r="G34" s="7">
        <v>0.77</v>
      </c>
      <c r="H34" s="7">
        <f t="shared" si="7"/>
        <v>14.611005692599623</v>
      </c>
      <c r="I34" s="7">
        <v>4.49</v>
      </c>
      <c r="J34" s="15">
        <v>1.73</v>
      </c>
      <c r="K34" s="7">
        <f t="shared" si="11"/>
        <v>32.827324478178369</v>
      </c>
      <c r="L34" s="28">
        <f t="shared" si="9"/>
        <v>52.561669829222012</v>
      </c>
      <c r="M34" s="8">
        <f t="shared" si="2"/>
        <v>38.530066815144764</v>
      </c>
      <c r="N34" s="21">
        <f t="shared" si="3"/>
        <v>61.469933184855243</v>
      </c>
    </row>
    <row r="35" spans="1:14">
      <c r="A35" s="73"/>
      <c r="B35" s="4" t="s">
        <v>63</v>
      </c>
      <c r="C35" s="3">
        <v>1</v>
      </c>
      <c r="D35" s="14">
        <v>38573</v>
      </c>
      <c r="E35" s="5">
        <v>3</v>
      </c>
      <c r="F35" s="7">
        <v>5.59</v>
      </c>
      <c r="G35" s="7">
        <v>0.54</v>
      </c>
      <c r="H35" s="7">
        <f t="shared" si="7"/>
        <v>9.6601073345259394</v>
      </c>
      <c r="I35" s="7">
        <v>5.05</v>
      </c>
      <c r="J35" s="15">
        <v>0</v>
      </c>
      <c r="K35" s="7">
        <f t="shared" si="11"/>
        <v>0</v>
      </c>
      <c r="L35" s="28">
        <f t="shared" si="9"/>
        <v>90.339892665474068</v>
      </c>
      <c r="M35" s="8">
        <f t="shared" si="2"/>
        <v>0</v>
      </c>
      <c r="N35" s="21">
        <f t="shared" si="3"/>
        <v>100</v>
      </c>
    </row>
    <row r="36" spans="1:14">
      <c r="A36" s="73"/>
      <c r="B36" s="4" t="s">
        <v>64</v>
      </c>
      <c r="C36" s="3">
        <v>2</v>
      </c>
      <c r="D36" s="14">
        <v>38515</v>
      </c>
      <c r="E36" s="5">
        <v>6</v>
      </c>
      <c r="F36" s="7">
        <v>13.67</v>
      </c>
      <c r="G36" s="7">
        <v>2.41</v>
      </c>
      <c r="H36" s="7">
        <f t="shared" si="7"/>
        <v>17.629846378931969</v>
      </c>
      <c r="I36" s="7">
        <v>11.28</v>
      </c>
      <c r="J36" s="15">
        <v>6.45</v>
      </c>
      <c r="K36" s="7">
        <f t="shared" si="11"/>
        <v>47.183613752743234</v>
      </c>
      <c r="L36" s="28">
        <f t="shared" si="9"/>
        <v>35.186539868324793</v>
      </c>
      <c r="M36" s="8">
        <f t="shared" si="2"/>
        <v>57.180851063829799</v>
      </c>
      <c r="N36" s="21">
        <f t="shared" si="3"/>
        <v>42.819148936170208</v>
      </c>
    </row>
    <row r="37" spans="1:14">
      <c r="A37" s="73"/>
      <c r="B37" s="4" t="s">
        <v>64</v>
      </c>
      <c r="C37" s="3">
        <v>1</v>
      </c>
      <c r="D37" s="14">
        <v>38528</v>
      </c>
      <c r="E37" s="5">
        <v>5</v>
      </c>
      <c r="F37" s="7">
        <v>10.67</v>
      </c>
      <c r="G37" s="7">
        <v>1.31</v>
      </c>
      <c r="H37" s="7">
        <f t="shared" si="7"/>
        <v>12.277413308341144</v>
      </c>
      <c r="I37" s="7">
        <v>9.35</v>
      </c>
      <c r="J37" s="15">
        <v>2.12</v>
      </c>
      <c r="K37" s="7">
        <f t="shared" si="11"/>
        <v>19.868791002811623</v>
      </c>
      <c r="L37" s="28">
        <f t="shared" si="9"/>
        <v>67.853795688847228</v>
      </c>
      <c r="M37" s="8">
        <f t="shared" si="2"/>
        <v>22.673796791443852</v>
      </c>
      <c r="N37" s="21">
        <f t="shared" si="3"/>
        <v>77.326203208556137</v>
      </c>
    </row>
    <row r="38" spans="1:14">
      <c r="A38" s="73"/>
      <c r="B38" s="4" t="s">
        <v>64</v>
      </c>
      <c r="C38" s="3">
        <v>2</v>
      </c>
      <c r="D38" s="14">
        <v>38536</v>
      </c>
      <c r="E38" s="5">
        <v>6</v>
      </c>
      <c r="F38" s="7">
        <v>13.34</v>
      </c>
      <c r="G38" s="7">
        <v>2.19</v>
      </c>
      <c r="H38" s="7">
        <f t="shared" si="7"/>
        <v>16.416791604197901</v>
      </c>
      <c r="I38" s="7">
        <v>11.16</v>
      </c>
      <c r="J38" s="15">
        <v>6.08</v>
      </c>
      <c r="K38" s="7">
        <f t="shared" si="11"/>
        <v>45.57721139430285</v>
      </c>
      <c r="L38" s="28">
        <f t="shared" si="9"/>
        <v>38.005997001499253</v>
      </c>
      <c r="M38" s="8">
        <f t="shared" si="2"/>
        <v>54.480286738351261</v>
      </c>
      <c r="N38" s="21">
        <f t="shared" si="3"/>
        <v>45.519713261648747</v>
      </c>
    </row>
    <row r="39" spans="1:14">
      <c r="A39" s="73"/>
      <c r="B39" s="4" t="s">
        <v>64</v>
      </c>
      <c r="C39" s="3">
        <v>1</v>
      </c>
      <c r="D39" s="14">
        <v>38610</v>
      </c>
      <c r="E39" s="5">
        <v>9</v>
      </c>
      <c r="F39" s="7">
        <v>7.56</v>
      </c>
      <c r="G39" s="7">
        <v>0</v>
      </c>
      <c r="H39" s="7">
        <f t="shared" si="7"/>
        <v>0</v>
      </c>
      <c r="I39" s="7">
        <v>7.56</v>
      </c>
      <c r="J39" s="15">
        <v>0</v>
      </c>
      <c r="K39" s="7">
        <f t="shared" si="11"/>
        <v>0</v>
      </c>
      <c r="L39" s="28">
        <f t="shared" si="9"/>
        <v>100</v>
      </c>
      <c r="M39" s="8">
        <f t="shared" si="2"/>
        <v>0</v>
      </c>
      <c r="N39" s="21">
        <f t="shared" si="3"/>
        <v>100</v>
      </c>
    </row>
    <row r="40" spans="1:14">
      <c r="A40" s="73"/>
      <c r="B40" s="4" t="s">
        <v>64</v>
      </c>
      <c r="C40" s="3" t="s">
        <v>16</v>
      </c>
      <c r="D40" s="14">
        <v>38621</v>
      </c>
      <c r="E40" s="5">
        <v>12</v>
      </c>
      <c r="F40" s="7">
        <v>9.1300000000000008</v>
      </c>
      <c r="G40" s="7">
        <v>0.86</v>
      </c>
      <c r="H40" s="7">
        <f t="shared" si="7"/>
        <v>9.4194961664841177</v>
      </c>
      <c r="I40" s="7">
        <v>8.2799999999999994</v>
      </c>
      <c r="J40" s="15">
        <v>1.4350000000000001</v>
      </c>
      <c r="K40" s="7">
        <f t="shared" si="11"/>
        <v>15.717415115005474</v>
      </c>
      <c r="L40" s="28">
        <f t="shared" si="9"/>
        <v>74.863088718510411</v>
      </c>
      <c r="M40" s="8">
        <f t="shared" si="2"/>
        <v>17.330917874396139</v>
      </c>
      <c r="N40" s="21">
        <f t="shared" si="3"/>
        <v>82.66908212560385</v>
      </c>
    </row>
    <row r="41" spans="1:14">
      <c r="A41" s="73"/>
      <c r="B41" s="4" t="s">
        <v>65</v>
      </c>
      <c r="C41" s="3" t="s">
        <v>16</v>
      </c>
      <c r="D41" s="14">
        <v>38505</v>
      </c>
      <c r="E41" s="5">
        <v>3</v>
      </c>
      <c r="F41" s="7">
        <v>4.9800000000000004</v>
      </c>
      <c r="G41" s="7">
        <v>0.38</v>
      </c>
      <c r="H41" s="7">
        <f t="shared" si="7"/>
        <v>7.6305220883534126</v>
      </c>
      <c r="I41" s="7">
        <v>4.59</v>
      </c>
      <c r="J41" s="15">
        <v>0</v>
      </c>
      <c r="K41" s="7">
        <f t="shared" si="11"/>
        <v>0</v>
      </c>
      <c r="L41" s="28">
        <f t="shared" si="9"/>
        <v>92.369477911646584</v>
      </c>
      <c r="M41" s="8">
        <f t="shared" si="2"/>
        <v>0</v>
      </c>
      <c r="N41" s="21">
        <f t="shared" si="3"/>
        <v>100</v>
      </c>
    </row>
    <row r="42" spans="1:14">
      <c r="A42" s="73"/>
      <c r="B42" s="4" t="s">
        <v>65</v>
      </c>
      <c r="C42" s="3" t="s">
        <v>16</v>
      </c>
      <c r="D42" s="14">
        <v>38523</v>
      </c>
      <c r="E42" s="5">
        <v>5</v>
      </c>
      <c r="F42" s="7">
        <v>7.98</v>
      </c>
      <c r="G42" s="7">
        <v>0.51</v>
      </c>
      <c r="H42" s="7">
        <f t="shared" si="7"/>
        <v>6.3909774436090219</v>
      </c>
      <c r="I42" s="7">
        <v>7.5</v>
      </c>
      <c r="J42" s="15">
        <v>1.21</v>
      </c>
      <c r="K42" s="7">
        <f t="shared" si="11"/>
        <v>15.162907268170425</v>
      </c>
      <c r="L42" s="28">
        <f t="shared" si="9"/>
        <v>78.446115288220568</v>
      </c>
      <c r="M42" s="8">
        <f t="shared" si="2"/>
        <v>16.133333333333333</v>
      </c>
      <c r="N42" s="21">
        <f t="shared" si="3"/>
        <v>83.866666666666674</v>
      </c>
    </row>
    <row r="43" spans="1:14">
      <c r="A43" s="73"/>
      <c r="B43" s="4" t="s">
        <v>65</v>
      </c>
      <c r="C43" s="3" t="s">
        <v>16</v>
      </c>
      <c r="D43" s="14">
        <v>38553</v>
      </c>
      <c r="E43" s="5">
        <v>3</v>
      </c>
      <c r="F43" s="7">
        <v>4.5</v>
      </c>
      <c r="G43" s="7">
        <v>0.26</v>
      </c>
      <c r="H43" s="7">
        <f t="shared" si="7"/>
        <v>5.7777777777777777</v>
      </c>
      <c r="I43" s="7">
        <v>4.2300000000000004</v>
      </c>
      <c r="J43" s="15">
        <v>0</v>
      </c>
      <c r="K43" s="7">
        <f t="shared" si="11"/>
        <v>0</v>
      </c>
      <c r="L43" s="28">
        <f t="shared" si="9"/>
        <v>94.222222222222229</v>
      </c>
      <c r="M43" s="8">
        <f t="shared" si="2"/>
        <v>0</v>
      </c>
      <c r="N43" s="21">
        <f t="shared" si="3"/>
        <v>100</v>
      </c>
    </row>
    <row r="44" spans="1:14">
      <c r="A44" s="73"/>
      <c r="B44" s="4" t="s">
        <v>65</v>
      </c>
      <c r="C44" s="3" t="s">
        <v>16</v>
      </c>
      <c r="D44" s="14">
        <v>38595</v>
      </c>
      <c r="E44" s="5">
        <v>3</v>
      </c>
      <c r="F44" s="7">
        <v>4.1500000000000004</v>
      </c>
      <c r="G44" s="7">
        <v>0.27</v>
      </c>
      <c r="H44" s="7">
        <f t="shared" si="7"/>
        <v>6.5060240963855414</v>
      </c>
      <c r="I44" s="7">
        <v>3.9</v>
      </c>
      <c r="J44" s="15">
        <v>0</v>
      </c>
      <c r="K44" s="7">
        <f t="shared" si="11"/>
        <v>0</v>
      </c>
      <c r="L44" s="28">
        <f t="shared" si="9"/>
        <v>93.493975903614469</v>
      </c>
      <c r="M44" s="8">
        <f t="shared" si="2"/>
        <v>0</v>
      </c>
      <c r="N44" s="21">
        <f t="shared" si="3"/>
        <v>100</v>
      </c>
    </row>
    <row r="45" spans="1:14" ht="15" customHeight="1">
      <c r="A45" s="73"/>
      <c r="B45" s="4" t="s">
        <v>65</v>
      </c>
      <c r="C45" s="3">
        <v>2</v>
      </c>
      <c r="D45" s="14">
        <v>38606</v>
      </c>
      <c r="E45" s="5">
        <v>2</v>
      </c>
      <c r="F45" s="7">
        <v>4.18</v>
      </c>
      <c r="G45" s="7">
        <v>0.06</v>
      </c>
      <c r="H45" s="7">
        <f t="shared" si="7"/>
        <v>1.4354066985645935</v>
      </c>
      <c r="I45" s="7">
        <v>4.12</v>
      </c>
      <c r="J45" s="15">
        <v>0.74</v>
      </c>
      <c r="K45" s="7">
        <f t="shared" si="11"/>
        <v>17.703349282296653</v>
      </c>
      <c r="L45" s="28">
        <f t="shared" si="9"/>
        <v>80.861244019138766</v>
      </c>
      <c r="M45" s="8">
        <f t="shared" si="2"/>
        <v>17.961165048543691</v>
      </c>
      <c r="N45" s="21">
        <f t="shared" si="3"/>
        <v>82.038834951456309</v>
      </c>
    </row>
    <row r="46" spans="1:14">
      <c r="A46" s="73"/>
      <c r="B46" s="4" t="s">
        <v>66</v>
      </c>
      <c r="C46" s="3" t="s">
        <v>13</v>
      </c>
      <c r="D46" s="14">
        <v>38496</v>
      </c>
      <c r="E46" s="5">
        <v>6</v>
      </c>
      <c r="F46" s="7">
        <v>9.56</v>
      </c>
      <c r="G46" s="7">
        <v>0.98</v>
      </c>
      <c r="H46" s="7">
        <f t="shared" si="7"/>
        <v>10.251046025104602</v>
      </c>
      <c r="I46" s="7">
        <v>8.58</v>
      </c>
      <c r="J46" s="15">
        <v>0</v>
      </c>
      <c r="K46" s="7">
        <f t="shared" si="11"/>
        <v>0</v>
      </c>
      <c r="L46" s="28">
        <f t="shared" si="9"/>
        <v>89.748953974895386</v>
      </c>
      <c r="M46" s="8">
        <f t="shared" si="2"/>
        <v>0</v>
      </c>
      <c r="N46" s="21">
        <f t="shared" si="3"/>
        <v>100</v>
      </c>
    </row>
    <row r="47" spans="1:14">
      <c r="A47" s="73"/>
      <c r="B47" s="4" t="s">
        <v>66</v>
      </c>
      <c r="C47" s="3" t="s">
        <v>13</v>
      </c>
      <c r="D47" s="14">
        <v>38524</v>
      </c>
      <c r="E47" s="5">
        <v>5</v>
      </c>
      <c r="F47" s="7">
        <v>6.57</v>
      </c>
      <c r="G47" s="7">
        <v>0.39</v>
      </c>
      <c r="H47" s="7">
        <f t="shared" si="7"/>
        <v>5.93607305936073</v>
      </c>
      <c r="I47" s="7">
        <v>6.2</v>
      </c>
      <c r="J47" s="15">
        <v>1.0375000000000001</v>
      </c>
      <c r="K47" s="7">
        <f t="shared" ref="K47:K73" si="12">100*J47/F47</f>
        <v>15.791476407914766</v>
      </c>
      <c r="L47" s="28">
        <f t="shared" si="9"/>
        <v>78.272450532724505</v>
      </c>
      <c r="M47" s="8">
        <f t="shared" si="2"/>
        <v>16.733870967741936</v>
      </c>
      <c r="N47" s="21">
        <f t="shared" si="3"/>
        <v>83.26612903225805</v>
      </c>
    </row>
    <row r="48" spans="1:14">
      <c r="A48" s="73"/>
      <c r="B48" s="4" t="s">
        <v>66</v>
      </c>
      <c r="C48" s="3" t="s">
        <v>16</v>
      </c>
      <c r="D48" s="14">
        <v>38572</v>
      </c>
      <c r="E48" s="5">
        <v>3</v>
      </c>
      <c r="F48" s="7">
        <v>5.0999999999999996</v>
      </c>
      <c r="G48" s="7">
        <v>0.31</v>
      </c>
      <c r="H48" s="7">
        <f t="shared" si="7"/>
        <v>6.0784313725490202</v>
      </c>
      <c r="I48" s="7">
        <v>4.8</v>
      </c>
      <c r="J48" s="15">
        <v>0</v>
      </c>
      <c r="K48" s="7">
        <f t="shared" si="12"/>
        <v>0</v>
      </c>
      <c r="L48" s="28">
        <f t="shared" si="9"/>
        <v>93.921568627450981</v>
      </c>
      <c r="M48" s="8">
        <f t="shared" si="2"/>
        <v>0</v>
      </c>
      <c r="N48" s="21">
        <f t="shared" si="3"/>
        <v>100</v>
      </c>
    </row>
    <row r="49" spans="1:14">
      <c r="A49" s="73"/>
      <c r="B49" s="4" t="s">
        <v>66</v>
      </c>
      <c r="C49" s="3" t="s">
        <v>14</v>
      </c>
      <c r="D49" s="14">
        <v>38587</v>
      </c>
      <c r="E49" s="5">
        <v>3</v>
      </c>
      <c r="F49" s="7">
        <v>5.0599999999999996</v>
      </c>
      <c r="G49" s="7">
        <v>0.33</v>
      </c>
      <c r="H49" s="7">
        <f t="shared" si="7"/>
        <v>6.5217391304347831</v>
      </c>
      <c r="I49" s="7">
        <v>4.74</v>
      </c>
      <c r="J49" s="15">
        <v>0</v>
      </c>
      <c r="K49" s="7">
        <f t="shared" si="12"/>
        <v>0</v>
      </c>
      <c r="L49" s="28">
        <f t="shared" si="9"/>
        <v>93.478260869565219</v>
      </c>
      <c r="M49" s="8">
        <f t="shared" si="2"/>
        <v>0</v>
      </c>
      <c r="N49" s="21">
        <f t="shared" si="3"/>
        <v>100</v>
      </c>
    </row>
    <row r="50" spans="1:14">
      <c r="A50" s="73"/>
      <c r="B50" s="4" t="s">
        <v>66</v>
      </c>
      <c r="C50" s="3" t="s">
        <v>16</v>
      </c>
      <c r="D50" s="14">
        <v>38599</v>
      </c>
      <c r="E50" s="5">
        <v>3</v>
      </c>
      <c r="F50" s="7">
        <v>4.47</v>
      </c>
      <c r="G50" s="7">
        <v>0.09</v>
      </c>
      <c r="H50" s="7">
        <f t="shared" si="7"/>
        <v>2.0134228187919465</v>
      </c>
      <c r="I50" s="7">
        <v>4.38</v>
      </c>
      <c r="J50" s="15">
        <v>0</v>
      </c>
      <c r="K50" s="7">
        <f t="shared" si="12"/>
        <v>0</v>
      </c>
      <c r="L50" s="28">
        <f t="shared" si="9"/>
        <v>97.986577181208062</v>
      </c>
      <c r="M50" s="8">
        <f t="shared" si="2"/>
        <v>0</v>
      </c>
      <c r="N50" s="21">
        <f t="shared" si="3"/>
        <v>100</v>
      </c>
    </row>
    <row r="51" spans="1:14">
      <c r="A51" s="73"/>
      <c r="B51" s="4" t="s">
        <v>66</v>
      </c>
      <c r="C51" s="3" t="s">
        <v>14</v>
      </c>
      <c r="D51" s="14">
        <v>38609</v>
      </c>
      <c r="E51" s="5">
        <v>3</v>
      </c>
      <c r="F51" s="7">
        <v>4.0599999999999996</v>
      </c>
      <c r="G51" s="7">
        <v>0.01</v>
      </c>
      <c r="H51" s="7">
        <f t="shared" ref="H51:H88" si="13">100*G51/F51</f>
        <v>0.24630541871921185</v>
      </c>
      <c r="I51" s="7">
        <v>4.05</v>
      </c>
      <c r="J51" s="15">
        <v>0</v>
      </c>
      <c r="K51" s="7">
        <f t="shared" si="12"/>
        <v>0</v>
      </c>
      <c r="L51" s="28">
        <f t="shared" si="9"/>
        <v>99.753694581280797</v>
      </c>
      <c r="M51" s="8">
        <f t="shared" si="2"/>
        <v>0</v>
      </c>
      <c r="N51" s="21">
        <f t="shared" si="3"/>
        <v>100</v>
      </c>
    </row>
    <row r="52" spans="1:14">
      <c r="A52" s="73"/>
      <c r="B52" s="4" t="s">
        <v>66</v>
      </c>
      <c r="C52" s="3" t="s">
        <v>16</v>
      </c>
      <c r="D52" s="14">
        <v>38621</v>
      </c>
      <c r="E52" s="5">
        <v>3</v>
      </c>
      <c r="F52" s="7">
        <v>3.73</v>
      </c>
      <c r="G52" s="7">
        <v>0.04</v>
      </c>
      <c r="H52" s="7">
        <f t="shared" si="13"/>
        <v>1.0723860589812333</v>
      </c>
      <c r="I52" s="7">
        <v>3.69</v>
      </c>
      <c r="J52" s="15">
        <v>0</v>
      </c>
      <c r="K52" s="7">
        <f t="shared" si="12"/>
        <v>0</v>
      </c>
      <c r="L52" s="28">
        <f t="shared" si="9"/>
        <v>98.927613941018762</v>
      </c>
      <c r="M52" s="8">
        <f t="shared" si="2"/>
        <v>0</v>
      </c>
      <c r="N52" s="21">
        <f t="shared" si="3"/>
        <v>100</v>
      </c>
    </row>
    <row r="53" spans="1:14">
      <c r="A53" s="73"/>
      <c r="B53" s="4" t="s">
        <v>66</v>
      </c>
      <c r="C53" s="3" t="s">
        <v>14</v>
      </c>
      <c r="D53" s="14">
        <v>38631</v>
      </c>
      <c r="E53" s="5">
        <v>2</v>
      </c>
      <c r="F53" s="7">
        <v>4.0199999999999996</v>
      </c>
      <c r="G53" s="7">
        <v>7.0000000000000007E-2</v>
      </c>
      <c r="H53" s="7">
        <f t="shared" si="13"/>
        <v>1.741293532338309</v>
      </c>
      <c r="I53" s="7">
        <v>3.94</v>
      </c>
      <c r="J53" s="15">
        <v>0</v>
      </c>
      <c r="K53" s="7">
        <f t="shared" si="12"/>
        <v>0</v>
      </c>
      <c r="L53" s="28">
        <f t="shared" si="9"/>
        <v>98.258706467661696</v>
      </c>
      <c r="M53" s="8">
        <f t="shared" si="2"/>
        <v>0</v>
      </c>
      <c r="N53" s="21">
        <f t="shared" si="3"/>
        <v>100</v>
      </c>
    </row>
    <row r="54" spans="1:14">
      <c r="A54" s="73"/>
      <c r="B54" s="4" t="s">
        <v>67</v>
      </c>
      <c r="C54" s="3">
        <v>1</v>
      </c>
      <c r="D54" s="14">
        <v>38501</v>
      </c>
      <c r="E54" s="5">
        <v>5</v>
      </c>
      <c r="F54" s="7">
        <v>9.58</v>
      </c>
      <c r="G54" s="7">
        <v>0.98</v>
      </c>
      <c r="H54" s="7">
        <f t="shared" si="13"/>
        <v>10.22964509394572</v>
      </c>
      <c r="I54" s="7">
        <v>8.6</v>
      </c>
      <c r="J54" s="15">
        <v>1.75</v>
      </c>
      <c r="K54" s="7">
        <f t="shared" si="12"/>
        <v>18.26722338204593</v>
      </c>
      <c r="L54" s="28">
        <f t="shared" si="9"/>
        <v>71.503131524008353</v>
      </c>
      <c r="M54" s="8">
        <f t="shared" si="2"/>
        <v>20.348837209302324</v>
      </c>
      <c r="N54" s="21">
        <f t="shared" si="3"/>
        <v>79.651162790697668</v>
      </c>
    </row>
    <row r="55" spans="1:14">
      <c r="A55" s="73"/>
      <c r="B55" s="4" t="s">
        <v>67</v>
      </c>
      <c r="C55" s="3">
        <v>1</v>
      </c>
      <c r="D55" s="14">
        <v>38536</v>
      </c>
      <c r="E55" s="5">
        <v>4</v>
      </c>
      <c r="F55" s="7">
        <v>6.42</v>
      </c>
      <c r="G55" s="7">
        <v>0.27</v>
      </c>
      <c r="H55" s="7">
        <f t="shared" si="13"/>
        <v>4.2056074766355138</v>
      </c>
      <c r="I55" s="7">
        <v>6.16</v>
      </c>
      <c r="J55" s="15">
        <v>2.1800000000000002</v>
      </c>
      <c r="K55" s="7">
        <f t="shared" si="12"/>
        <v>33.956386292834893</v>
      </c>
      <c r="L55" s="28">
        <f t="shared" si="9"/>
        <v>61.838006230529594</v>
      </c>
      <c r="M55" s="8">
        <f t="shared" si="2"/>
        <v>35.389610389610397</v>
      </c>
      <c r="N55" s="21">
        <f t="shared" si="3"/>
        <v>64.610389610389603</v>
      </c>
    </row>
    <row r="56" spans="1:14">
      <c r="A56" s="73"/>
      <c r="B56" s="4" t="s">
        <v>67</v>
      </c>
      <c r="C56" s="3">
        <v>1</v>
      </c>
      <c r="D56" s="14">
        <v>38545</v>
      </c>
      <c r="E56" s="5">
        <v>4</v>
      </c>
      <c r="F56" s="7">
        <v>5.87</v>
      </c>
      <c r="G56" s="7">
        <v>0.45</v>
      </c>
      <c r="H56" s="7">
        <f t="shared" si="13"/>
        <v>7.6660988074957412</v>
      </c>
      <c r="I56" s="7">
        <v>5.4</v>
      </c>
      <c r="J56" s="15">
        <v>3.07</v>
      </c>
      <c r="K56" s="7">
        <f t="shared" si="12"/>
        <v>52.299829642248724</v>
      </c>
      <c r="L56" s="28">
        <f t="shared" si="9"/>
        <v>40.034071550255533</v>
      </c>
      <c r="M56" s="8">
        <f t="shared" si="2"/>
        <v>56.851851851851841</v>
      </c>
      <c r="N56" s="21">
        <f t="shared" si="3"/>
        <v>43.148148148148152</v>
      </c>
    </row>
    <row r="57" spans="1:14">
      <c r="A57" s="73"/>
      <c r="B57" s="4" t="s">
        <v>67</v>
      </c>
      <c r="C57" s="3">
        <v>1</v>
      </c>
      <c r="D57" s="14">
        <v>38555</v>
      </c>
      <c r="E57" s="5">
        <v>4</v>
      </c>
      <c r="F57" s="7">
        <v>5.96</v>
      </c>
      <c r="G57" s="7">
        <v>0.24</v>
      </c>
      <c r="H57" s="7">
        <f t="shared" si="13"/>
        <v>4.026845637583893</v>
      </c>
      <c r="I57" s="7">
        <v>5.72</v>
      </c>
      <c r="J57" s="15">
        <v>2.69</v>
      </c>
      <c r="K57" s="7">
        <f t="shared" si="12"/>
        <v>45.134228187919462</v>
      </c>
      <c r="L57" s="28">
        <f t="shared" si="9"/>
        <v>50.838926174496642</v>
      </c>
      <c r="M57" s="8">
        <f t="shared" si="2"/>
        <v>47.027972027972034</v>
      </c>
      <c r="N57" s="21">
        <f t="shared" si="3"/>
        <v>52.972027972027966</v>
      </c>
    </row>
    <row r="58" spans="1:14">
      <c r="A58" s="73"/>
      <c r="B58" s="4" t="s">
        <v>67</v>
      </c>
      <c r="C58" s="3">
        <v>1</v>
      </c>
      <c r="D58" s="14">
        <v>38565</v>
      </c>
      <c r="E58" s="5">
        <v>4</v>
      </c>
      <c r="F58" s="7">
        <v>6</v>
      </c>
      <c r="G58" s="7">
        <v>0.39</v>
      </c>
      <c r="H58" s="7">
        <f t="shared" si="13"/>
        <v>6.5</v>
      </c>
      <c r="I58" s="7">
        <v>5.6</v>
      </c>
      <c r="J58" s="15">
        <v>2.71</v>
      </c>
      <c r="K58" s="7">
        <f t="shared" si="12"/>
        <v>45.166666666666664</v>
      </c>
      <c r="L58" s="28">
        <f t="shared" si="9"/>
        <v>48.333333333333343</v>
      </c>
      <c r="M58" s="8">
        <f t="shared" si="2"/>
        <v>48.392857142857146</v>
      </c>
      <c r="N58" s="21">
        <f t="shared" si="3"/>
        <v>51.607142857142854</v>
      </c>
    </row>
    <row r="59" spans="1:14">
      <c r="A59" s="73"/>
      <c r="B59" s="4" t="s">
        <v>67</v>
      </c>
      <c r="C59" s="3">
        <v>1</v>
      </c>
      <c r="D59" s="14">
        <v>38579</v>
      </c>
      <c r="E59" s="5">
        <v>3</v>
      </c>
      <c r="F59" s="7">
        <v>4.21</v>
      </c>
      <c r="G59" s="7">
        <v>0.28000000000000003</v>
      </c>
      <c r="H59" s="7">
        <f t="shared" si="13"/>
        <v>6.6508313539192407</v>
      </c>
      <c r="I59" s="7">
        <v>3.93</v>
      </c>
      <c r="J59" s="15">
        <v>1.7</v>
      </c>
      <c r="K59" s="7">
        <f t="shared" si="12"/>
        <v>40.380047505938244</v>
      </c>
      <c r="L59" s="28">
        <f t="shared" si="9"/>
        <v>52.969121140142505</v>
      </c>
      <c r="M59" s="8">
        <f t="shared" si="2"/>
        <v>43.256997455470739</v>
      </c>
      <c r="N59" s="21">
        <f t="shared" si="3"/>
        <v>56.743002544529276</v>
      </c>
    </row>
    <row r="60" spans="1:14" ht="15" customHeight="1">
      <c r="A60" s="73"/>
      <c r="B60" s="4" t="s">
        <v>67</v>
      </c>
      <c r="C60" s="3">
        <v>1</v>
      </c>
      <c r="D60" s="14">
        <v>38593</v>
      </c>
      <c r="E60" s="5">
        <v>3</v>
      </c>
      <c r="F60" s="7">
        <v>3.96</v>
      </c>
      <c r="G60" s="7">
        <v>0.14000000000000001</v>
      </c>
      <c r="H60" s="7">
        <f t="shared" si="13"/>
        <v>3.5353535353535359</v>
      </c>
      <c r="I60" s="7">
        <v>3.81</v>
      </c>
      <c r="J60" s="15">
        <v>0.8</v>
      </c>
      <c r="K60" s="7">
        <f t="shared" si="12"/>
        <v>20.202020202020201</v>
      </c>
      <c r="L60" s="28">
        <f t="shared" si="9"/>
        <v>76.262626262626256</v>
      </c>
      <c r="M60" s="8">
        <f t="shared" si="2"/>
        <v>20.99737532808399</v>
      </c>
      <c r="N60" s="21">
        <f t="shared" si="3"/>
        <v>79.002624671915996</v>
      </c>
    </row>
    <row r="61" spans="1:14">
      <c r="A61" s="73"/>
      <c r="B61" s="4" t="s">
        <v>69</v>
      </c>
      <c r="C61" s="3">
        <v>1</v>
      </c>
      <c r="D61" s="14">
        <v>38490</v>
      </c>
      <c r="E61" s="5">
        <v>5</v>
      </c>
      <c r="F61" s="7">
        <v>10.44</v>
      </c>
      <c r="G61" s="7">
        <v>2.3199999999999998</v>
      </c>
      <c r="H61" s="7">
        <f t="shared" si="13"/>
        <v>22.222222222222221</v>
      </c>
      <c r="I61" s="7">
        <v>8.1</v>
      </c>
      <c r="J61" s="15">
        <v>0.79</v>
      </c>
      <c r="K61" s="7">
        <f t="shared" si="12"/>
        <v>7.5670498084291191</v>
      </c>
      <c r="L61" s="28">
        <f t="shared" si="9"/>
        <v>70.210727969348653</v>
      </c>
      <c r="M61" s="8">
        <f t="shared" si="2"/>
        <v>9.7530864197530871</v>
      </c>
      <c r="N61" s="21">
        <f t="shared" si="3"/>
        <v>90.246913580246911</v>
      </c>
    </row>
    <row r="62" spans="1:14">
      <c r="A62" s="73"/>
      <c r="B62" s="4" t="s">
        <v>69</v>
      </c>
      <c r="C62" s="3">
        <v>1</v>
      </c>
      <c r="D62" s="14">
        <v>38533</v>
      </c>
      <c r="E62" s="5">
        <v>3</v>
      </c>
      <c r="F62" s="7">
        <v>7.93</v>
      </c>
      <c r="G62" s="7">
        <v>0.95</v>
      </c>
      <c r="H62" s="7">
        <f t="shared" si="13"/>
        <v>11.979823455233293</v>
      </c>
      <c r="I62" s="7">
        <v>6.99</v>
      </c>
      <c r="J62" s="15">
        <v>0.53</v>
      </c>
      <c r="K62" s="7">
        <f t="shared" si="12"/>
        <v>6.6834804539722574</v>
      </c>
      <c r="L62" s="28">
        <f t="shared" si="9"/>
        <v>81.336696090794433</v>
      </c>
      <c r="M62" s="8">
        <f t="shared" si="2"/>
        <v>7.5822603719599426</v>
      </c>
      <c r="N62" s="21">
        <f t="shared" si="3"/>
        <v>92.417739628040053</v>
      </c>
    </row>
    <row r="63" spans="1:14">
      <c r="A63" s="73"/>
      <c r="B63" s="4" t="s">
        <v>69</v>
      </c>
      <c r="C63" s="3">
        <v>1</v>
      </c>
      <c r="D63" s="14">
        <v>38622</v>
      </c>
      <c r="E63" s="5">
        <v>3</v>
      </c>
      <c r="F63" s="7">
        <v>5.01</v>
      </c>
      <c r="G63" s="7">
        <v>0.91</v>
      </c>
      <c r="H63" s="7">
        <f t="shared" si="13"/>
        <v>18.163672654690618</v>
      </c>
      <c r="I63" s="7">
        <v>4.1100000000000003</v>
      </c>
      <c r="J63" s="15">
        <v>0</v>
      </c>
      <c r="K63" s="7">
        <f t="shared" si="12"/>
        <v>0</v>
      </c>
      <c r="L63" s="28">
        <f t="shared" si="9"/>
        <v>81.836327345309371</v>
      </c>
      <c r="M63" s="8">
        <f t="shared" si="2"/>
        <v>0</v>
      </c>
      <c r="N63" s="21">
        <f t="shared" si="3"/>
        <v>100</v>
      </c>
    </row>
    <row r="64" spans="1:14">
      <c r="A64" s="73"/>
      <c r="B64" s="4" t="s">
        <v>70</v>
      </c>
      <c r="C64" s="3">
        <v>1</v>
      </c>
      <c r="D64" s="14">
        <v>38518</v>
      </c>
      <c r="E64" s="5">
        <v>3</v>
      </c>
      <c r="F64" s="7">
        <v>7.99</v>
      </c>
      <c r="G64" s="7">
        <v>1.91</v>
      </c>
      <c r="H64" s="7">
        <f t="shared" si="13"/>
        <v>23.90488110137672</v>
      </c>
      <c r="I64" s="7">
        <v>6.09</v>
      </c>
      <c r="J64" s="15">
        <v>2.65</v>
      </c>
      <c r="K64" s="7">
        <f t="shared" si="12"/>
        <v>33.166458072590736</v>
      </c>
      <c r="L64" s="28">
        <f t="shared" si="9"/>
        <v>42.928660826032541</v>
      </c>
      <c r="M64" s="8">
        <f t="shared" si="2"/>
        <v>43.51395730706075</v>
      </c>
      <c r="N64" s="21">
        <f t="shared" si="3"/>
        <v>56.486042692939243</v>
      </c>
    </row>
    <row r="65" spans="1:14">
      <c r="A65" s="73"/>
      <c r="B65" s="4" t="s">
        <v>70</v>
      </c>
      <c r="C65" s="3">
        <v>1</v>
      </c>
      <c r="D65" s="14">
        <v>38549</v>
      </c>
      <c r="E65" s="5">
        <v>3</v>
      </c>
      <c r="F65" s="7">
        <v>8.5399999999999991</v>
      </c>
      <c r="G65" s="7">
        <v>1.93</v>
      </c>
      <c r="H65" s="7">
        <f t="shared" si="13"/>
        <v>22.599531615925059</v>
      </c>
      <c r="I65" s="7">
        <v>6.6</v>
      </c>
      <c r="J65" s="15">
        <v>0.22</v>
      </c>
      <c r="K65" s="7">
        <f t="shared" si="12"/>
        <v>2.5761124121779861</v>
      </c>
      <c r="L65" s="28">
        <f t="shared" si="9"/>
        <v>74.824355971896964</v>
      </c>
      <c r="M65" s="8">
        <f t="shared" si="2"/>
        <v>3.3333333333333335</v>
      </c>
      <c r="N65" s="21">
        <f t="shared" si="3"/>
        <v>96.666666666666671</v>
      </c>
    </row>
    <row r="66" spans="1:14">
      <c r="A66" s="73"/>
      <c r="B66" s="4" t="s">
        <v>70</v>
      </c>
      <c r="C66" s="3">
        <v>1</v>
      </c>
      <c r="D66" s="14">
        <v>38607</v>
      </c>
      <c r="E66" s="5">
        <v>7</v>
      </c>
      <c r="F66" s="7">
        <v>5.23</v>
      </c>
      <c r="G66" s="7">
        <v>0.17</v>
      </c>
      <c r="H66" s="7">
        <f t="shared" si="13"/>
        <v>3.2504780114722749</v>
      </c>
      <c r="I66" s="7">
        <v>5.04</v>
      </c>
      <c r="J66" s="15">
        <v>0</v>
      </c>
      <c r="K66" s="7">
        <f t="shared" si="12"/>
        <v>0</v>
      </c>
      <c r="L66" s="28">
        <f t="shared" si="9"/>
        <v>96.749521988527732</v>
      </c>
      <c r="M66" s="8">
        <f t="shared" si="2"/>
        <v>0</v>
      </c>
      <c r="N66" s="21">
        <f t="shared" si="3"/>
        <v>100</v>
      </c>
    </row>
    <row r="67" spans="1:14">
      <c r="A67" s="73"/>
      <c r="B67" s="4" t="s">
        <v>71</v>
      </c>
      <c r="C67" s="3">
        <v>1</v>
      </c>
      <c r="D67" s="14">
        <v>38506</v>
      </c>
      <c r="E67" s="5">
        <v>9</v>
      </c>
      <c r="F67" s="7">
        <v>10.34</v>
      </c>
      <c r="G67" s="7">
        <v>2.73</v>
      </c>
      <c r="H67" s="7">
        <f t="shared" si="13"/>
        <v>26.402321083172147</v>
      </c>
      <c r="I67" s="7">
        <v>7.61</v>
      </c>
      <c r="J67" s="15">
        <v>5.4</v>
      </c>
      <c r="K67" s="7">
        <f t="shared" si="12"/>
        <v>52.224371373307541</v>
      </c>
      <c r="L67" s="28">
        <f t="shared" si="9"/>
        <v>21.373307543520301</v>
      </c>
      <c r="M67" s="8">
        <f t="shared" si="2"/>
        <v>70.959264126149804</v>
      </c>
      <c r="N67" s="21">
        <f t="shared" si="3"/>
        <v>29.040735873850192</v>
      </c>
    </row>
    <row r="68" spans="1:14">
      <c r="A68" s="73"/>
      <c r="B68" s="4" t="s">
        <v>71</v>
      </c>
      <c r="C68" s="3">
        <v>1</v>
      </c>
      <c r="D68" s="14">
        <v>38551</v>
      </c>
      <c r="E68" s="5">
        <v>5</v>
      </c>
      <c r="F68" s="7">
        <v>5.19</v>
      </c>
      <c r="G68" s="7">
        <v>1.17</v>
      </c>
      <c r="H68" s="7">
        <f t="shared" si="13"/>
        <v>22.543352601156069</v>
      </c>
      <c r="I68" s="7">
        <v>4.01</v>
      </c>
      <c r="J68" s="15">
        <v>0</v>
      </c>
      <c r="K68" s="7">
        <f t="shared" si="12"/>
        <v>0</v>
      </c>
      <c r="L68" s="28">
        <f t="shared" si="9"/>
        <v>77.456647398843941</v>
      </c>
      <c r="M68" s="8">
        <f t="shared" ref="M68:M88" si="14">J68/I68*100</f>
        <v>0</v>
      </c>
      <c r="N68" s="21">
        <f t="shared" ref="N68:N92" si="15">(I68-J68)/I68*100</f>
        <v>100</v>
      </c>
    </row>
    <row r="69" spans="1:14">
      <c r="A69" s="73"/>
      <c r="B69" s="4" t="s">
        <v>71</v>
      </c>
      <c r="C69" s="3">
        <v>1</v>
      </c>
      <c r="D69" s="14">
        <v>38560</v>
      </c>
      <c r="E69" s="5">
        <v>4</v>
      </c>
      <c r="F69" s="7">
        <v>4.7699999999999996</v>
      </c>
      <c r="G69" s="7">
        <v>0.75</v>
      </c>
      <c r="H69" s="7">
        <f t="shared" si="13"/>
        <v>15.723270440251573</v>
      </c>
      <c r="I69" s="7">
        <v>4.0199999999999996</v>
      </c>
      <c r="J69" s="15">
        <v>0</v>
      </c>
      <c r="K69" s="7">
        <f t="shared" si="12"/>
        <v>0</v>
      </c>
      <c r="L69" s="28">
        <f t="shared" si="9"/>
        <v>84.276729559748418</v>
      </c>
      <c r="M69" s="8">
        <f t="shared" si="14"/>
        <v>0</v>
      </c>
      <c r="N69" s="21">
        <f t="shared" si="15"/>
        <v>100</v>
      </c>
    </row>
    <row r="70" spans="1:14">
      <c r="A70" s="73"/>
      <c r="B70" s="4" t="s">
        <v>77</v>
      </c>
      <c r="C70" s="3" t="s">
        <v>12</v>
      </c>
      <c r="D70" s="14">
        <v>38524</v>
      </c>
      <c r="E70" s="5">
        <v>5</v>
      </c>
      <c r="F70" s="7">
        <v>6.89</v>
      </c>
      <c r="G70" s="7">
        <v>0.11</v>
      </c>
      <c r="H70" s="7">
        <f t="shared" si="13"/>
        <v>1.5965166908563135</v>
      </c>
      <c r="I70" s="7">
        <v>6.8</v>
      </c>
      <c r="J70" s="15">
        <v>0</v>
      </c>
      <c r="K70" s="7">
        <f t="shared" si="12"/>
        <v>0</v>
      </c>
      <c r="L70" s="28">
        <f t="shared" si="9"/>
        <v>98.403483309143681</v>
      </c>
      <c r="M70" s="8">
        <f t="shared" si="14"/>
        <v>0</v>
      </c>
      <c r="N70" s="21">
        <f t="shared" si="15"/>
        <v>100</v>
      </c>
    </row>
    <row r="71" spans="1:14">
      <c r="A71" s="73"/>
      <c r="B71" s="4" t="s">
        <v>77</v>
      </c>
      <c r="C71" s="3" t="s">
        <v>12</v>
      </c>
      <c r="D71" s="14">
        <v>38536</v>
      </c>
      <c r="E71" s="5">
        <v>4</v>
      </c>
      <c r="F71" s="7">
        <v>4.3499999999999996</v>
      </c>
      <c r="G71" s="7">
        <v>0.04</v>
      </c>
      <c r="H71" s="7">
        <f t="shared" si="13"/>
        <v>0.91954022988505757</v>
      </c>
      <c r="I71" s="7">
        <v>4.32</v>
      </c>
      <c r="J71" s="15">
        <v>0</v>
      </c>
      <c r="K71" s="7">
        <f t="shared" si="12"/>
        <v>0</v>
      </c>
      <c r="L71" s="28">
        <f t="shared" si="9"/>
        <v>99.080459770114942</v>
      </c>
      <c r="M71" s="8">
        <f t="shared" si="14"/>
        <v>0</v>
      </c>
      <c r="N71" s="21">
        <f t="shared" si="15"/>
        <v>100</v>
      </c>
    </row>
    <row r="72" spans="1:14">
      <c r="A72" s="73"/>
      <c r="B72" s="4" t="s">
        <v>77</v>
      </c>
      <c r="C72" s="3">
        <v>1</v>
      </c>
      <c r="D72" s="14">
        <v>38555</v>
      </c>
      <c r="E72" s="5">
        <v>4</v>
      </c>
      <c r="F72" s="7">
        <v>4.54</v>
      </c>
      <c r="G72" s="7">
        <v>0</v>
      </c>
      <c r="H72" s="7">
        <f t="shared" si="13"/>
        <v>0</v>
      </c>
      <c r="I72" s="7">
        <v>4.5599999999999996</v>
      </c>
      <c r="J72" s="15">
        <v>0.49</v>
      </c>
      <c r="K72" s="7">
        <f t="shared" si="12"/>
        <v>10.79295154185022</v>
      </c>
      <c r="L72" s="28">
        <f t="shared" si="9"/>
        <v>89.207048458149785</v>
      </c>
      <c r="M72" s="8">
        <f t="shared" si="14"/>
        <v>10.745614035087719</v>
      </c>
      <c r="N72" s="21">
        <f t="shared" si="15"/>
        <v>89.254385964912274</v>
      </c>
    </row>
    <row r="73" spans="1:14">
      <c r="A73" s="73"/>
      <c r="B73" s="4" t="s">
        <v>77</v>
      </c>
      <c r="C73" s="3" t="s">
        <v>78</v>
      </c>
      <c r="D73" s="14">
        <v>38565</v>
      </c>
      <c r="E73" s="5">
        <v>4</v>
      </c>
      <c r="F73" s="7">
        <v>5.92</v>
      </c>
      <c r="G73" s="7">
        <v>0</v>
      </c>
      <c r="H73" s="7">
        <f t="shared" si="13"/>
        <v>0</v>
      </c>
      <c r="I73" s="7">
        <v>5.92</v>
      </c>
      <c r="J73" s="15">
        <f>(0+0.25)/2</f>
        <v>0.125</v>
      </c>
      <c r="K73" s="7">
        <f t="shared" si="12"/>
        <v>2.1114864864864864</v>
      </c>
      <c r="L73" s="28">
        <f t="shared" si="9"/>
        <v>97.888513513513516</v>
      </c>
      <c r="M73" s="8">
        <f t="shared" si="14"/>
        <v>2.1114864864864864</v>
      </c>
      <c r="N73" s="21">
        <f t="shared" si="15"/>
        <v>97.888513513513516</v>
      </c>
    </row>
    <row r="74" spans="1:14">
      <c r="A74" s="73"/>
      <c r="B74" s="4" t="s">
        <v>77</v>
      </c>
      <c r="C74" s="3" t="s">
        <v>16</v>
      </c>
      <c r="D74" s="14">
        <v>38572</v>
      </c>
      <c r="E74" s="5">
        <v>3</v>
      </c>
      <c r="F74" s="7">
        <v>4.18</v>
      </c>
      <c r="G74" s="7">
        <v>0.01</v>
      </c>
      <c r="H74" s="7">
        <f t="shared" si="13"/>
        <v>0.23923444976076558</v>
      </c>
      <c r="I74" s="7">
        <v>4.17</v>
      </c>
      <c r="J74" s="15">
        <v>0.96499999999999997</v>
      </c>
      <c r="K74" s="7">
        <f t="shared" ref="K74" si="16">100*J74/F74</f>
        <v>23.086124401913878</v>
      </c>
      <c r="L74" s="28">
        <f t="shared" si="9"/>
        <v>76.674641148325364</v>
      </c>
      <c r="M74" s="8">
        <f t="shared" si="14"/>
        <v>23.141486810551559</v>
      </c>
      <c r="N74" s="21">
        <f t="shared" si="15"/>
        <v>76.858513189448445</v>
      </c>
    </row>
    <row r="75" spans="1:14">
      <c r="A75" s="73"/>
      <c r="B75" s="4" t="s">
        <v>77</v>
      </c>
      <c r="C75" s="3" t="s">
        <v>14</v>
      </c>
      <c r="D75" s="14">
        <v>38579</v>
      </c>
      <c r="E75" s="5">
        <v>3</v>
      </c>
      <c r="F75" s="7">
        <v>4.2699999999999996</v>
      </c>
      <c r="G75" s="7">
        <v>0</v>
      </c>
      <c r="H75" s="7">
        <f t="shared" si="13"/>
        <v>0</v>
      </c>
      <c r="I75" s="7">
        <v>4.2699999999999996</v>
      </c>
      <c r="J75" s="15">
        <v>0</v>
      </c>
      <c r="K75" s="7">
        <f t="shared" ref="K75:K88" si="17">100*J75/F75</f>
        <v>0</v>
      </c>
      <c r="L75" s="28">
        <f t="shared" si="9"/>
        <v>100</v>
      </c>
      <c r="M75" s="8">
        <f t="shared" si="14"/>
        <v>0</v>
      </c>
      <c r="N75" s="21">
        <f t="shared" si="15"/>
        <v>100</v>
      </c>
    </row>
    <row r="76" spans="1:14">
      <c r="A76" s="73"/>
      <c r="B76" s="4" t="s">
        <v>77</v>
      </c>
      <c r="C76" s="3">
        <v>1</v>
      </c>
      <c r="D76" s="14">
        <v>38587</v>
      </c>
      <c r="E76" s="5">
        <v>1</v>
      </c>
      <c r="F76" s="7">
        <v>2.2400000000000002</v>
      </c>
      <c r="G76" s="7">
        <v>0</v>
      </c>
      <c r="H76" s="7">
        <f t="shared" si="13"/>
        <v>0</v>
      </c>
      <c r="I76" s="7">
        <v>2.2400000000000002</v>
      </c>
      <c r="J76" s="15">
        <v>0.4</v>
      </c>
      <c r="K76" s="7">
        <f t="shared" si="17"/>
        <v>17.857142857142854</v>
      </c>
      <c r="L76" s="28">
        <f t="shared" si="9"/>
        <v>82.142857142857153</v>
      </c>
      <c r="M76" s="8">
        <f t="shared" si="14"/>
        <v>17.857142857142858</v>
      </c>
      <c r="N76" s="21">
        <f t="shared" si="15"/>
        <v>82.142857142857153</v>
      </c>
    </row>
    <row r="77" spans="1:14">
      <c r="A77" s="73"/>
      <c r="B77" s="4" t="s">
        <v>77</v>
      </c>
      <c r="C77" s="3" t="s">
        <v>33</v>
      </c>
      <c r="D77" s="14">
        <v>38599</v>
      </c>
      <c r="E77" s="5">
        <v>3</v>
      </c>
      <c r="F77" s="7">
        <v>3.55</v>
      </c>
      <c r="G77" s="7">
        <v>0</v>
      </c>
      <c r="H77" s="7">
        <f t="shared" si="13"/>
        <v>0</v>
      </c>
      <c r="I77" s="7">
        <v>3.55</v>
      </c>
      <c r="J77" s="15">
        <v>0.22500000000000001</v>
      </c>
      <c r="K77" s="7">
        <f t="shared" si="17"/>
        <v>6.3380281690140849</v>
      </c>
      <c r="L77" s="28">
        <f t="shared" si="9"/>
        <v>93.661971830985919</v>
      </c>
      <c r="M77" s="8">
        <f t="shared" si="14"/>
        <v>6.3380281690140841</v>
      </c>
      <c r="N77" s="21">
        <f t="shared" si="15"/>
        <v>93.661971830985919</v>
      </c>
    </row>
    <row r="78" spans="1:14">
      <c r="A78" s="73"/>
      <c r="B78" s="4" t="s">
        <v>77</v>
      </c>
      <c r="C78" s="3">
        <v>4</v>
      </c>
      <c r="D78" s="14">
        <v>38609</v>
      </c>
      <c r="E78" s="5">
        <v>3</v>
      </c>
      <c r="F78" s="7">
        <v>5.53</v>
      </c>
      <c r="G78" s="7">
        <v>0</v>
      </c>
      <c r="H78" s="7">
        <f t="shared" si="13"/>
        <v>0</v>
      </c>
      <c r="I78" s="7">
        <v>5.53</v>
      </c>
      <c r="J78" s="15">
        <v>1.07</v>
      </c>
      <c r="K78" s="7">
        <f t="shared" si="17"/>
        <v>19.34900542495479</v>
      </c>
      <c r="L78" s="28">
        <f t="shared" si="9"/>
        <v>80.650994575045203</v>
      </c>
      <c r="M78" s="8">
        <f t="shared" si="14"/>
        <v>19.349005424954793</v>
      </c>
      <c r="N78" s="21">
        <f t="shared" si="15"/>
        <v>80.650994575045203</v>
      </c>
    </row>
    <row r="79" spans="1:14">
      <c r="A79" s="73"/>
      <c r="B79" s="4" t="s">
        <v>77</v>
      </c>
      <c r="C79" s="3" t="s">
        <v>16</v>
      </c>
      <c r="D79" s="14">
        <v>38621</v>
      </c>
      <c r="E79" s="5">
        <v>3</v>
      </c>
      <c r="F79" s="7">
        <v>4.7300000000000004</v>
      </c>
      <c r="G79" s="7">
        <v>0</v>
      </c>
      <c r="H79" s="7">
        <f t="shared" si="13"/>
        <v>0</v>
      </c>
      <c r="I79" s="7">
        <v>4.7300000000000004</v>
      </c>
      <c r="J79" s="15">
        <v>1.01</v>
      </c>
      <c r="K79" s="7">
        <f t="shared" si="17"/>
        <v>21.353065539112048</v>
      </c>
      <c r="L79" s="28">
        <f t="shared" si="9"/>
        <v>78.646934460887948</v>
      </c>
      <c r="M79" s="8">
        <f t="shared" si="14"/>
        <v>21.353065539112048</v>
      </c>
      <c r="N79" s="21">
        <f t="shared" si="15"/>
        <v>78.646934460887948</v>
      </c>
    </row>
    <row r="80" spans="1:14">
      <c r="A80" s="73"/>
      <c r="B80" s="4" t="s">
        <v>77</v>
      </c>
      <c r="C80" s="3">
        <v>3</v>
      </c>
      <c r="D80" s="14">
        <v>38631</v>
      </c>
      <c r="E80" s="5">
        <v>2</v>
      </c>
      <c r="F80" s="7">
        <v>4.2</v>
      </c>
      <c r="G80" s="7">
        <v>0</v>
      </c>
      <c r="H80" s="7">
        <f t="shared" si="13"/>
        <v>0</v>
      </c>
      <c r="I80" s="7">
        <v>4.2</v>
      </c>
      <c r="J80" s="15">
        <v>0.31</v>
      </c>
      <c r="K80" s="7">
        <f t="shared" si="17"/>
        <v>7.3809523809523805</v>
      </c>
      <c r="L80" s="28">
        <f t="shared" si="9"/>
        <v>92.61904761904762</v>
      </c>
      <c r="M80" s="8">
        <f t="shared" si="14"/>
        <v>7.3809523809523814</v>
      </c>
      <c r="N80" s="21">
        <f t="shared" si="15"/>
        <v>92.61904761904762</v>
      </c>
    </row>
    <row r="81" spans="1:14">
      <c r="A81" s="73"/>
      <c r="B81" s="4" t="s">
        <v>72</v>
      </c>
      <c r="C81" s="3" t="s">
        <v>16</v>
      </c>
      <c r="D81" s="14">
        <v>38506</v>
      </c>
      <c r="E81" s="5">
        <v>3</v>
      </c>
      <c r="F81" s="7">
        <v>10.43</v>
      </c>
      <c r="G81" s="7">
        <v>0.69</v>
      </c>
      <c r="H81" s="7">
        <f t="shared" si="13"/>
        <v>6.615532118887824</v>
      </c>
      <c r="I81" s="7">
        <v>9.75</v>
      </c>
      <c r="J81" s="7">
        <v>2.0549999999999997</v>
      </c>
      <c r="K81" s="7">
        <f t="shared" si="17"/>
        <v>19.702780441035472</v>
      </c>
      <c r="L81" s="28">
        <f t="shared" si="9"/>
        <v>73.681687440076701</v>
      </c>
      <c r="M81" s="7">
        <f t="shared" si="14"/>
        <v>21.076923076923073</v>
      </c>
      <c r="N81" s="21">
        <f t="shared" si="15"/>
        <v>78.923076923076934</v>
      </c>
    </row>
    <row r="82" spans="1:14">
      <c r="A82" s="73"/>
      <c r="B82" s="4" t="s">
        <v>72</v>
      </c>
      <c r="C82" s="3" t="s">
        <v>14</v>
      </c>
      <c r="D82" s="14">
        <v>38513</v>
      </c>
      <c r="E82" s="5">
        <v>3</v>
      </c>
      <c r="F82" s="7">
        <v>8.34</v>
      </c>
      <c r="G82" s="7">
        <v>1.96</v>
      </c>
      <c r="H82" s="7">
        <f t="shared" si="13"/>
        <v>23.501199040767386</v>
      </c>
      <c r="I82" s="7">
        <v>6.39</v>
      </c>
      <c r="J82" s="7">
        <v>0.15</v>
      </c>
      <c r="K82" s="7">
        <f t="shared" si="17"/>
        <v>1.7985611510791366</v>
      </c>
      <c r="L82" s="28">
        <f t="shared" si="9"/>
        <v>74.700239808153484</v>
      </c>
      <c r="M82" s="7">
        <f t="shared" si="14"/>
        <v>2.3474178403755865</v>
      </c>
      <c r="N82" s="21">
        <f t="shared" si="15"/>
        <v>97.652582159624416</v>
      </c>
    </row>
    <row r="83" spans="1:14">
      <c r="A83" s="73"/>
      <c r="B83" s="4" t="s">
        <v>72</v>
      </c>
      <c r="C83" s="3">
        <v>4</v>
      </c>
      <c r="D83" s="14">
        <v>38518</v>
      </c>
      <c r="E83" s="5">
        <v>1</v>
      </c>
      <c r="F83" s="7">
        <v>2.46</v>
      </c>
      <c r="G83" s="7">
        <v>0.44</v>
      </c>
      <c r="H83" s="7">
        <f t="shared" si="13"/>
        <v>17.886178861788618</v>
      </c>
      <c r="I83" s="7">
        <v>2.02</v>
      </c>
      <c r="J83" s="7">
        <v>0.68</v>
      </c>
      <c r="K83" s="7">
        <f t="shared" si="17"/>
        <v>27.64227642276423</v>
      </c>
      <c r="L83" s="28">
        <f t="shared" ref="L83:L88" si="18">100*(F83-G83-J83)/F83</f>
        <v>54.471544715447152</v>
      </c>
      <c r="M83" s="7">
        <f t="shared" si="14"/>
        <v>33.663366336633665</v>
      </c>
      <c r="N83" s="21">
        <f t="shared" si="15"/>
        <v>66.336633663366328</v>
      </c>
    </row>
    <row r="84" spans="1:14">
      <c r="A84" s="73"/>
      <c r="B84" s="4" t="s">
        <v>72</v>
      </c>
      <c r="C84" s="3" t="s">
        <v>16</v>
      </c>
      <c r="D84" s="14">
        <v>38552</v>
      </c>
      <c r="E84" s="5">
        <v>3</v>
      </c>
      <c r="F84" s="7">
        <v>11.66</v>
      </c>
      <c r="G84" s="7">
        <v>0.67</v>
      </c>
      <c r="H84" s="7">
        <f t="shared" si="13"/>
        <v>5.7461406518010287</v>
      </c>
      <c r="I84" s="7">
        <v>10.98</v>
      </c>
      <c r="J84" s="7">
        <v>3.66</v>
      </c>
      <c r="K84" s="7">
        <f t="shared" si="17"/>
        <v>31.389365351629504</v>
      </c>
      <c r="L84" s="28">
        <f t="shared" si="18"/>
        <v>62.864493996569465</v>
      </c>
      <c r="M84" s="7">
        <f t="shared" si="14"/>
        <v>33.333333333333329</v>
      </c>
      <c r="N84" s="21">
        <f t="shared" si="15"/>
        <v>66.666666666666657</v>
      </c>
    </row>
    <row r="85" spans="1:14">
      <c r="A85" s="73"/>
      <c r="B85" s="4" t="s">
        <v>72</v>
      </c>
      <c r="C85" s="3" t="s">
        <v>14</v>
      </c>
      <c r="D85" s="14">
        <v>38575</v>
      </c>
      <c r="E85" s="5">
        <v>3</v>
      </c>
      <c r="F85" s="7">
        <v>9.3800000000000008</v>
      </c>
      <c r="G85" s="7">
        <v>1.38</v>
      </c>
      <c r="H85" s="7">
        <f t="shared" si="13"/>
        <v>14.712153518123666</v>
      </c>
      <c r="I85" s="7">
        <v>8.01</v>
      </c>
      <c r="J85" s="7">
        <v>0</v>
      </c>
      <c r="K85" s="7">
        <f t="shared" si="17"/>
        <v>0</v>
      </c>
      <c r="L85" s="28">
        <f t="shared" si="18"/>
        <v>85.287846481876329</v>
      </c>
      <c r="M85" s="7">
        <f t="shared" si="14"/>
        <v>0</v>
      </c>
      <c r="N85" s="21">
        <f t="shared" si="15"/>
        <v>100</v>
      </c>
    </row>
    <row r="86" spans="1:14">
      <c r="A86" s="73"/>
      <c r="B86" s="4" t="s">
        <v>73</v>
      </c>
      <c r="C86" s="3" t="s">
        <v>81</v>
      </c>
      <c r="D86" s="14">
        <v>38491</v>
      </c>
      <c r="E86" s="5">
        <v>3</v>
      </c>
      <c r="F86" s="7">
        <v>6.83</v>
      </c>
      <c r="G86" s="7">
        <v>0.47</v>
      </c>
      <c r="H86" s="7">
        <f t="shared" si="13"/>
        <v>6.8814055636896043</v>
      </c>
      <c r="I86" s="7">
        <v>6.36</v>
      </c>
      <c r="J86" s="3">
        <v>1.0899999999999999</v>
      </c>
      <c r="K86" s="7">
        <f t="shared" si="17"/>
        <v>15.959004392386527</v>
      </c>
      <c r="L86" s="28">
        <f t="shared" si="18"/>
        <v>77.15959004392387</v>
      </c>
      <c r="M86" s="7">
        <f t="shared" si="14"/>
        <v>17.138364779874209</v>
      </c>
      <c r="N86" s="21">
        <f t="shared" si="15"/>
        <v>82.861635220125791</v>
      </c>
    </row>
    <row r="87" spans="1:14" ht="15" customHeight="1">
      <c r="A87" s="73"/>
      <c r="B87" s="4" t="s">
        <v>73</v>
      </c>
      <c r="C87" s="3" t="s">
        <v>16</v>
      </c>
      <c r="D87" s="14">
        <v>38503</v>
      </c>
      <c r="E87" s="5">
        <v>3</v>
      </c>
      <c r="F87" s="7">
        <v>4.1399999999999997</v>
      </c>
      <c r="G87" s="7">
        <v>0.39</v>
      </c>
      <c r="H87" s="7">
        <f t="shared" si="13"/>
        <v>9.4202898550724647</v>
      </c>
      <c r="I87" s="7">
        <v>3.75</v>
      </c>
      <c r="J87" s="7">
        <v>0</v>
      </c>
      <c r="K87" s="7">
        <f t="shared" si="17"/>
        <v>0</v>
      </c>
      <c r="L87" s="28">
        <f t="shared" si="18"/>
        <v>90.579710144927532</v>
      </c>
      <c r="M87" s="7">
        <f t="shared" si="14"/>
        <v>0</v>
      </c>
      <c r="N87" s="21">
        <f t="shared" si="15"/>
        <v>100</v>
      </c>
    </row>
    <row r="88" spans="1:14">
      <c r="A88" s="73"/>
      <c r="B88" s="4" t="s">
        <v>73</v>
      </c>
      <c r="C88" s="3">
        <v>3</v>
      </c>
      <c r="D88" s="14">
        <v>38508</v>
      </c>
      <c r="E88" s="5">
        <v>1</v>
      </c>
      <c r="F88" s="7">
        <v>2.2400000000000002</v>
      </c>
      <c r="G88" s="7">
        <v>0.23</v>
      </c>
      <c r="H88" s="7">
        <f t="shared" si="13"/>
        <v>10.267857142857142</v>
      </c>
      <c r="I88" s="7">
        <v>2.0099999999999998</v>
      </c>
      <c r="J88" s="7">
        <v>0</v>
      </c>
      <c r="K88" s="7">
        <f t="shared" si="17"/>
        <v>0</v>
      </c>
      <c r="L88" s="28">
        <f t="shared" si="18"/>
        <v>89.732142857142861</v>
      </c>
      <c r="M88" s="7">
        <f t="shared" si="14"/>
        <v>0</v>
      </c>
      <c r="N88" s="21">
        <f t="shared" si="15"/>
        <v>100</v>
      </c>
    </row>
    <row r="89" spans="1:14">
      <c r="A89" s="73"/>
      <c r="B89" s="4" t="s">
        <v>74</v>
      </c>
      <c r="C89" s="3">
        <v>1</v>
      </c>
      <c r="D89" s="14">
        <v>38539</v>
      </c>
      <c r="E89" s="5">
        <v>3</v>
      </c>
      <c r="F89" s="7">
        <v>10.53</v>
      </c>
      <c r="G89" s="7">
        <v>0.03</v>
      </c>
      <c r="H89" s="7">
        <f t="shared" ref="H89:H94" si="19">100*G89/F89</f>
        <v>0.28490028490028491</v>
      </c>
      <c r="I89" s="7">
        <v>10.5</v>
      </c>
      <c r="J89" s="7">
        <v>5.76</v>
      </c>
      <c r="K89" s="7">
        <f>100*J89/F89</f>
        <v>54.700854700854705</v>
      </c>
      <c r="L89" s="28">
        <f>100*(F89-G89-J89)/F89</f>
        <v>45.01424501424502</v>
      </c>
      <c r="M89" s="7">
        <f>J89/I89*100</f>
        <v>54.857142857142861</v>
      </c>
      <c r="N89" s="21">
        <f t="shared" si="15"/>
        <v>45.142857142857146</v>
      </c>
    </row>
    <row r="90" spans="1:14">
      <c r="A90" s="73"/>
      <c r="B90" s="4" t="s">
        <v>74</v>
      </c>
      <c r="C90" s="3">
        <v>2</v>
      </c>
      <c r="D90" s="14">
        <v>38547</v>
      </c>
      <c r="E90" s="5">
        <v>3</v>
      </c>
      <c r="F90" s="7">
        <v>12.96</v>
      </c>
      <c r="G90" s="7">
        <v>0.19</v>
      </c>
      <c r="H90" s="7">
        <f t="shared" si="19"/>
        <v>1.4660493827160492</v>
      </c>
      <c r="I90" s="7">
        <v>12.78</v>
      </c>
      <c r="J90" s="7">
        <v>5.83</v>
      </c>
      <c r="K90" s="7">
        <f t="shared" ref="K90:K92" si="20">100*J90/F90</f>
        <v>44.984567901234563</v>
      </c>
      <c r="L90" s="28">
        <f t="shared" ref="L90:L92" si="21">100*(F90-G90-J90)/F90</f>
        <v>53.549382716049386</v>
      </c>
      <c r="M90" s="7">
        <f t="shared" ref="M90:M92" si="22">J90/I90*100</f>
        <v>45.618153364632242</v>
      </c>
      <c r="N90" s="21">
        <f t="shared" si="15"/>
        <v>54.381846635367758</v>
      </c>
    </row>
    <row r="91" spans="1:14">
      <c r="A91" s="73"/>
      <c r="B91" s="4" t="s">
        <v>74</v>
      </c>
      <c r="C91" s="3">
        <v>1</v>
      </c>
      <c r="D91" s="14">
        <v>38555</v>
      </c>
      <c r="E91" s="5">
        <v>3</v>
      </c>
      <c r="F91" s="7">
        <v>10.85</v>
      </c>
      <c r="G91" s="7">
        <v>0.67</v>
      </c>
      <c r="H91" s="7">
        <f t="shared" si="19"/>
        <v>6.1751152073732722</v>
      </c>
      <c r="I91" s="7">
        <v>10.199999999999999</v>
      </c>
      <c r="J91" s="7">
        <v>5.97</v>
      </c>
      <c r="K91" s="7">
        <f t="shared" si="20"/>
        <v>55.023041474654377</v>
      </c>
      <c r="L91" s="28">
        <f t="shared" si="21"/>
        <v>38.801843317972349</v>
      </c>
      <c r="M91" s="7">
        <f t="shared" si="22"/>
        <v>58.529411764705884</v>
      </c>
      <c r="N91" s="21">
        <f t="shared" si="15"/>
        <v>41.470588235294116</v>
      </c>
    </row>
    <row r="92" spans="1:14">
      <c r="A92" s="73"/>
      <c r="B92" s="4" t="s">
        <v>74</v>
      </c>
      <c r="C92" s="3">
        <v>2</v>
      </c>
      <c r="D92" s="14">
        <v>38562</v>
      </c>
      <c r="E92" s="5">
        <v>3</v>
      </c>
      <c r="F92" s="7">
        <v>11.8</v>
      </c>
      <c r="G92" s="7">
        <v>0.39</v>
      </c>
      <c r="H92" s="7">
        <f t="shared" si="19"/>
        <v>3.3050847457627115</v>
      </c>
      <c r="I92" s="7">
        <v>11.4</v>
      </c>
      <c r="J92" s="7">
        <v>7.81</v>
      </c>
      <c r="K92" s="7">
        <f t="shared" si="20"/>
        <v>66.186440677966104</v>
      </c>
      <c r="L92" s="28">
        <f t="shared" si="21"/>
        <v>30.50847457627119</v>
      </c>
      <c r="M92" s="7">
        <f t="shared" si="22"/>
        <v>68.508771929824547</v>
      </c>
      <c r="N92" s="21">
        <f t="shared" si="15"/>
        <v>31.491228070175442</v>
      </c>
    </row>
    <row r="93" spans="1:14">
      <c r="A93" s="73"/>
      <c r="B93" s="4" t="s">
        <v>45</v>
      </c>
      <c r="C93" s="5" t="s">
        <v>13</v>
      </c>
      <c r="D93" s="6">
        <v>38496</v>
      </c>
      <c r="E93" s="5">
        <v>3</v>
      </c>
      <c r="F93" s="7">
        <v>1.47</v>
      </c>
      <c r="G93" s="7">
        <v>0</v>
      </c>
      <c r="H93" s="7">
        <f t="shared" si="19"/>
        <v>0</v>
      </c>
      <c r="I93" s="7">
        <v>1.38</v>
      </c>
      <c r="J93" s="7">
        <v>0</v>
      </c>
      <c r="K93" s="8">
        <f t="shared" ref="K93:K101" si="23">100*J93/F93</f>
        <v>0</v>
      </c>
      <c r="L93" s="28">
        <f>100*(F93-G93-J93)/F93</f>
        <v>100</v>
      </c>
      <c r="M93" s="8">
        <f t="shared" ref="M93:M126" si="24">J93/I93*100</f>
        <v>0</v>
      </c>
      <c r="N93" s="21">
        <f t="shared" ref="N93:N126" si="25">(I93-J93)/I93*100</f>
        <v>100</v>
      </c>
    </row>
    <row r="94" spans="1:14">
      <c r="A94" s="73"/>
      <c r="B94" s="4" t="s">
        <v>45</v>
      </c>
      <c r="C94" s="5" t="s">
        <v>13</v>
      </c>
      <c r="D94" s="6">
        <v>38501</v>
      </c>
      <c r="E94" s="5">
        <v>3</v>
      </c>
      <c r="F94" s="7">
        <v>1.34</v>
      </c>
      <c r="G94" s="7">
        <v>0</v>
      </c>
      <c r="H94" s="7">
        <f t="shared" si="19"/>
        <v>0</v>
      </c>
      <c r="I94" s="7">
        <v>1.26</v>
      </c>
      <c r="J94" s="7">
        <v>0</v>
      </c>
      <c r="K94" s="8">
        <f t="shared" si="23"/>
        <v>0</v>
      </c>
      <c r="L94" s="28">
        <f>100*(F94-G94-J94)/F94</f>
        <v>100</v>
      </c>
      <c r="M94" s="8">
        <f t="shared" si="24"/>
        <v>0</v>
      </c>
      <c r="N94" s="21">
        <f t="shared" si="25"/>
        <v>100</v>
      </c>
    </row>
    <row r="95" spans="1:14">
      <c r="A95" s="73"/>
      <c r="B95" s="4" t="s">
        <v>45</v>
      </c>
      <c r="C95" s="5" t="s">
        <v>11</v>
      </c>
      <c r="D95" s="6">
        <v>38524</v>
      </c>
      <c r="E95" s="5">
        <v>2</v>
      </c>
      <c r="F95" s="7">
        <v>1.95</v>
      </c>
      <c r="G95" s="7">
        <v>0</v>
      </c>
      <c r="H95" s="7">
        <f t="shared" ref="H95:H97" si="26">100*G95/F95</f>
        <v>0</v>
      </c>
      <c r="I95" s="7">
        <v>1.86</v>
      </c>
      <c r="J95" s="7">
        <v>0</v>
      </c>
      <c r="K95" s="8">
        <f t="shared" si="23"/>
        <v>0</v>
      </c>
      <c r="L95" s="28">
        <f t="shared" ref="L95:L126" si="27">100*(F95-G95-J95)/F95</f>
        <v>100</v>
      </c>
      <c r="M95" s="8">
        <f t="shared" si="24"/>
        <v>0</v>
      </c>
      <c r="N95" s="21">
        <f t="shared" si="25"/>
        <v>100</v>
      </c>
    </row>
    <row r="96" spans="1:14">
      <c r="A96" s="73"/>
      <c r="B96" s="4" t="s">
        <v>45</v>
      </c>
      <c r="C96" s="5" t="s">
        <v>12</v>
      </c>
      <c r="D96" s="6">
        <v>38529</v>
      </c>
      <c r="E96" s="5">
        <v>3</v>
      </c>
      <c r="F96" s="7">
        <v>1.85</v>
      </c>
      <c r="G96" s="7">
        <v>0</v>
      </c>
      <c r="H96" s="7">
        <f t="shared" si="26"/>
        <v>0</v>
      </c>
      <c r="I96" s="7">
        <v>1.77</v>
      </c>
      <c r="J96" s="7">
        <v>0.1</v>
      </c>
      <c r="K96" s="8">
        <f t="shared" si="23"/>
        <v>5.4054054054054053</v>
      </c>
      <c r="L96" s="28">
        <f t="shared" si="27"/>
        <v>94.594594594594597</v>
      </c>
      <c r="M96" s="8">
        <f t="shared" si="24"/>
        <v>5.6497175141242941</v>
      </c>
      <c r="N96" s="21">
        <f t="shared" si="25"/>
        <v>94.350282485875709</v>
      </c>
    </row>
    <row r="97" spans="1:18">
      <c r="A97" s="73"/>
      <c r="B97" s="4" t="s">
        <v>45</v>
      </c>
      <c r="C97" s="5" t="s">
        <v>13</v>
      </c>
      <c r="D97" s="6">
        <v>38542</v>
      </c>
      <c r="E97" s="5">
        <v>3</v>
      </c>
      <c r="F97" s="7">
        <v>1.45</v>
      </c>
      <c r="G97" s="7">
        <v>0</v>
      </c>
      <c r="H97" s="7">
        <f t="shared" si="26"/>
        <v>0</v>
      </c>
      <c r="I97" s="7">
        <v>1.38</v>
      </c>
      <c r="J97" s="7">
        <v>0</v>
      </c>
      <c r="K97" s="8">
        <f t="shared" si="23"/>
        <v>0</v>
      </c>
      <c r="L97" s="28">
        <f t="shared" si="27"/>
        <v>100</v>
      </c>
      <c r="M97" s="8">
        <f t="shared" si="24"/>
        <v>0</v>
      </c>
      <c r="N97" s="21">
        <f t="shared" si="25"/>
        <v>100</v>
      </c>
    </row>
    <row r="98" spans="1:18">
      <c r="A98" s="73"/>
      <c r="B98" s="4" t="s">
        <v>45</v>
      </c>
      <c r="C98" s="5" t="s">
        <v>14</v>
      </c>
      <c r="D98" s="6">
        <v>38557</v>
      </c>
      <c r="E98" s="5">
        <v>3</v>
      </c>
      <c r="F98" s="7">
        <v>0.66</v>
      </c>
      <c r="G98" s="7">
        <v>0</v>
      </c>
      <c r="H98" s="7">
        <f t="shared" ref="H98:H126" si="28">100*G98/F98</f>
        <v>0</v>
      </c>
      <c r="I98" s="7">
        <v>0.63</v>
      </c>
      <c r="J98" s="7">
        <v>0</v>
      </c>
      <c r="K98" s="8">
        <f t="shared" si="23"/>
        <v>0</v>
      </c>
      <c r="L98" s="28">
        <f t="shared" si="27"/>
        <v>100</v>
      </c>
      <c r="M98" s="8">
        <f t="shared" si="24"/>
        <v>0</v>
      </c>
      <c r="N98" s="21">
        <f t="shared" si="25"/>
        <v>100</v>
      </c>
    </row>
    <row r="99" spans="1:18">
      <c r="A99" s="73"/>
      <c r="B99" s="4" t="s">
        <v>50</v>
      </c>
      <c r="C99" s="3">
        <v>2</v>
      </c>
      <c r="D99" s="14">
        <v>38565</v>
      </c>
      <c r="E99" s="5">
        <v>3</v>
      </c>
      <c r="F99" s="7">
        <v>3.43</v>
      </c>
      <c r="G99" s="7">
        <v>0</v>
      </c>
      <c r="H99" s="7">
        <f t="shared" si="28"/>
        <v>0</v>
      </c>
      <c r="I99" s="7">
        <v>3.27</v>
      </c>
      <c r="J99" s="7">
        <v>0</v>
      </c>
      <c r="K99" s="7">
        <f t="shared" si="23"/>
        <v>0</v>
      </c>
      <c r="L99" s="28">
        <f t="shared" si="27"/>
        <v>100</v>
      </c>
      <c r="M99" s="8">
        <f t="shared" si="24"/>
        <v>0</v>
      </c>
      <c r="N99" s="21">
        <f t="shared" si="25"/>
        <v>100</v>
      </c>
    </row>
    <row r="100" spans="1:18">
      <c r="A100" s="73"/>
      <c r="B100" s="4" t="s">
        <v>51</v>
      </c>
      <c r="C100" s="3" t="s">
        <v>12</v>
      </c>
      <c r="D100" s="14">
        <v>38572</v>
      </c>
      <c r="E100" s="5">
        <v>3</v>
      </c>
      <c r="F100" s="7">
        <v>1.07</v>
      </c>
      <c r="G100" s="7">
        <v>0</v>
      </c>
      <c r="H100" s="7">
        <f t="shared" si="28"/>
        <v>0</v>
      </c>
      <c r="I100" s="7">
        <v>1.02</v>
      </c>
      <c r="J100" s="7">
        <v>0</v>
      </c>
      <c r="K100" s="7">
        <f t="shared" si="23"/>
        <v>0</v>
      </c>
      <c r="L100" s="28">
        <f t="shared" si="27"/>
        <v>100</v>
      </c>
      <c r="M100" s="8">
        <f t="shared" si="24"/>
        <v>0</v>
      </c>
      <c r="N100" s="21">
        <f t="shared" si="25"/>
        <v>100</v>
      </c>
    </row>
    <row r="101" spans="1:18">
      <c r="A101" s="73"/>
      <c r="B101" s="9" t="s">
        <v>15</v>
      </c>
      <c r="C101" s="3" t="s">
        <v>12</v>
      </c>
      <c r="D101" s="14">
        <v>38524</v>
      </c>
      <c r="E101" s="5">
        <v>3</v>
      </c>
      <c r="F101" s="5">
        <v>2.29</v>
      </c>
      <c r="G101" s="7">
        <v>0</v>
      </c>
      <c r="H101" s="7">
        <f t="shared" si="28"/>
        <v>0</v>
      </c>
      <c r="I101" s="7">
        <v>2.17</v>
      </c>
      <c r="J101" s="7">
        <v>0</v>
      </c>
      <c r="K101" s="7">
        <f t="shared" si="23"/>
        <v>0</v>
      </c>
      <c r="L101" s="28">
        <f t="shared" si="27"/>
        <v>100</v>
      </c>
      <c r="M101" s="8">
        <f t="shared" si="24"/>
        <v>0</v>
      </c>
      <c r="N101" s="21">
        <f t="shared" si="25"/>
        <v>100</v>
      </c>
    </row>
    <row r="102" spans="1:18">
      <c r="A102" s="73"/>
      <c r="B102" s="9" t="s">
        <v>15</v>
      </c>
      <c r="C102" s="10">
        <v>1</v>
      </c>
      <c r="D102" s="11">
        <v>38529</v>
      </c>
      <c r="E102" s="10">
        <v>3</v>
      </c>
      <c r="F102" s="8">
        <v>1.93</v>
      </c>
      <c r="G102" s="8">
        <v>0</v>
      </c>
      <c r="H102" s="8">
        <f t="shared" si="28"/>
        <v>0</v>
      </c>
      <c r="I102" s="8">
        <v>1.84</v>
      </c>
      <c r="J102" s="8">
        <v>0.12</v>
      </c>
      <c r="K102" s="8">
        <f t="shared" ref="K102:K123" si="29">100*J102/F102</f>
        <v>6.2176165803108807</v>
      </c>
      <c r="L102" s="28">
        <f t="shared" si="27"/>
        <v>93.782383419689126</v>
      </c>
      <c r="M102" s="8">
        <f t="shared" si="24"/>
        <v>6.5217391304347823</v>
      </c>
      <c r="N102" s="21">
        <f t="shared" si="25"/>
        <v>93.478260869565219</v>
      </c>
    </row>
    <row r="103" spans="1:18">
      <c r="A103" s="73"/>
      <c r="B103" s="9" t="s">
        <v>15</v>
      </c>
      <c r="C103" s="10" t="s">
        <v>13</v>
      </c>
      <c r="D103" s="11">
        <v>38538</v>
      </c>
      <c r="E103" s="10">
        <v>3</v>
      </c>
      <c r="F103" s="8">
        <v>1.4654787073391724</v>
      </c>
      <c r="G103" s="8">
        <v>0</v>
      </c>
      <c r="H103" s="8">
        <f t="shared" si="28"/>
        <v>0</v>
      </c>
      <c r="I103" s="8">
        <v>1.3922047719722137</v>
      </c>
      <c r="J103" s="8">
        <v>0</v>
      </c>
      <c r="K103" s="8">
        <f t="shared" si="29"/>
        <v>0</v>
      </c>
      <c r="L103" s="28">
        <f t="shared" si="27"/>
        <v>100</v>
      </c>
      <c r="M103" s="8">
        <f t="shared" si="24"/>
        <v>0</v>
      </c>
      <c r="N103" s="21">
        <f t="shared" si="25"/>
        <v>100</v>
      </c>
    </row>
    <row r="104" spans="1:18">
      <c r="A104" s="73"/>
      <c r="B104" s="9" t="s">
        <v>15</v>
      </c>
      <c r="C104" s="10" t="s">
        <v>13</v>
      </c>
      <c r="D104" s="11">
        <v>38542</v>
      </c>
      <c r="E104" s="10">
        <v>3</v>
      </c>
      <c r="F104" s="8">
        <v>1.47</v>
      </c>
      <c r="G104" s="8">
        <v>0</v>
      </c>
      <c r="H104" s="8">
        <f t="shared" si="28"/>
        <v>0</v>
      </c>
      <c r="I104" s="8">
        <v>1.4</v>
      </c>
      <c r="J104" s="8">
        <v>0</v>
      </c>
      <c r="K104" s="8">
        <f t="shared" si="29"/>
        <v>0</v>
      </c>
      <c r="L104" s="28">
        <f t="shared" si="27"/>
        <v>100</v>
      </c>
      <c r="M104" s="8">
        <f t="shared" si="24"/>
        <v>0</v>
      </c>
      <c r="N104" s="21">
        <f t="shared" si="25"/>
        <v>100</v>
      </c>
    </row>
    <row r="105" spans="1:18">
      <c r="A105" s="73"/>
      <c r="B105" s="9" t="s">
        <v>15</v>
      </c>
      <c r="C105" s="10" t="s">
        <v>13</v>
      </c>
      <c r="D105" s="11">
        <v>38550</v>
      </c>
      <c r="E105" s="10">
        <v>3</v>
      </c>
      <c r="F105" s="8">
        <v>2.08</v>
      </c>
      <c r="G105" s="8">
        <v>0</v>
      </c>
      <c r="H105" s="8">
        <f t="shared" si="28"/>
        <v>0</v>
      </c>
      <c r="I105" s="8">
        <v>1.97</v>
      </c>
      <c r="J105" s="8">
        <v>0</v>
      </c>
      <c r="K105" s="8">
        <f t="shared" si="29"/>
        <v>0</v>
      </c>
      <c r="L105" s="28">
        <f t="shared" si="27"/>
        <v>100</v>
      </c>
      <c r="M105" s="8">
        <f t="shared" si="24"/>
        <v>0</v>
      </c>
      <c r="N105" s="21">
        <f t="shared" si="25"/>
        <v>100</v>
      </c>
    </row>
    <row r="106" spans="1:18">
      <c r="A106" s="73"/>
      <c r="B106" s="9" t="s">
        <v>15</v>
      </c>
      <c r="C106" s="10" t="s">
        <v>16</v>
      </c>
      <c r="D106" s="11">
        <v>38558</v>
      </c>
      <c r="E106" s="10">
        <v>3</v>
      </c>
      <c r="F106" s="8">
        <v>2.31</v>
      </c>
      <c r="G106" s="8">
        <v>0</v>
      </c>
      <c r="H106" s="8">
        <f t="shared" si="28"/>
        <v>0</v>
      </c>
      <c r="I106" s="8">
        <v>2.2000000000000002</v>
      </c>
      <c r="J106" s="8">
        <v>0.28000000000000003</v>
      </c>
      <c r="K106" s="8">
        <f t="shared" si="29"/>
        <v>12.121212121212123</v>
      </c>
      <c r="L106" s="28">
        <f t="shared" si="27"/>
        <v>87.87878787878789</v>
      </c>
      <c r="M106" s="8">
        <f t="shared" si="24"/>
        <v>12.727272727272728</v>
      </c>
      <c r="N106" s="21">
        <f t="shared" si="25"/>
        <v>87.272727272727266</v>
      </c>
    </row>
    <row r="107" spans="1:18">
      <c r="A107" s="73"/>
      <c r="B107" s="9" t="s">
        <v>15</v>
      </c>
      <c r="C107" s="10" t="s">
        <v>13</v>
      </c>
      <c r="D107" s="11">
        <v>38565</v>
      </c>
      <c r="E107" s="10">
        <v>3</v>
      </c>
      <c r="F107" s="8">
        <v>1.56</v>
      </c>
      <c r="G107" s="8">
        <v>0</v>
      </c>
      <c r="H107" s="8">
        <f t="shared" si="28"/>
        <v>0</v>
      </c>
      <c r="I107" s="8">
        <v>1.49</v>
      </c>
      <c r="J107" s="8">
        <v>0</v>
      </c>
      <c r="K107" s="8">
        <f t="shared" si="29"/>
        <v>0</v>
      </c>
      <c r="L107" s="28">
        <f t="shared" si="27"/>
        <v>100</v>
      </c>
      <c r="M107" s="8">
        <f t="shared" si="24"/>
        <v>0</v>
      </c>
      <c r="N107" s="21">
        <f t="shared" si="25"/>
        <v>100</v>
      </c>
      <c r="P107" s="2"/>
      <c r="Q107" s="2"/>
      <c r="R107" s="2"/>
    </row>
    <row r="108" spans="1:18">
      <c r="A108" s="73"/>
      <c r="B108" s="9" t="s">
        <v>15</v>
      </c>
      <c r="C108" s="10" t="s">
        <v>14</v>
      </c>
      <c r="D108" s="11">
        <v>38574</v>
      </c>
      <c r="E108" s="10">
        <v>3</v>
      </c>
      <c r="F108" s="8">
        <v>1.74</v>
      </c>
      <c r="G108" s="8">
        <v>0</v>
      </c>
      <c r="H108" s="8">
        <f t="shared" si="28"/>
        <v>0</v>
      </c>
      <c r="I108" s="8">
        <v>1.66</v>
      </c>
      <c r="J108" s="8">
        <v>0</v>
      </c>
      <c r="K108" s="8">
        <f t="shared" si="29"/>
        <v>0</v>
      </c>
      <c r="L108" s="28">
        <f t="shared" si="27"/>
        <v>100</v>
      </c>
      <c r="M108" s="8">
        <f t="shared" si="24"/>
        <v>0</v>
      </c>
      <c r="N108" s="21">
        <f t="shared" si="25"/>
        <v>100</v>
      </c>
      <c r="P108" s="2"/>
      <c r="Q108" s="2"/>
      <c r="R108" s="2"/>
    </row>
    <row r="109" spans="1:18">
      <c r="A109" s="73"/>
      <c r="B109" s="9" t="s">
        <v>15</v>
      </c>
      <c r="C109" s="10" t="s">
        <v>16</v>
      </c>
      <c r="D109" s="11">
        <v>38581</v>
      </c>
      <c r="E109" s="10">
        <v>3</v>
      </c>
      <c r="F109" s="8">
        <v>2.2200000000000002</v>
      </c>
      <c r="G109" s="8">
        <v>0</v>
      </c>
      <c r="H109" s="8">
        <f t="shared" si="28"/>
        <v>0</v>
      </c>
      <c r="I109" s="8">
        <v>2.11</v>
      </c>
      <c r="J109" s="8">
        <v>0</v>
      </c>
      <c r="K109" s="8">
        <f t="shared" si="29"/>
        <v>0</v>
      </c>
      <c r="L109" s="28">
        <f t="shared" si="27"/>
        <v>100</v>
      </c>
      <c r="M109" s="8">
        <f t="shared" si="24"/>
        <v>0</v>
      </c>
      <c r="N109" s="21">
        <f t="shared" si="25"/>
        <v>100</v>
      </c>
      <c r="P109" s="2"/>
      <c r="Q109" s="2"/>
      <c r="R109" s="2"/>
    </row>
    <row r="110" spans="1:18">
      <c r="A110" s="73"/>
      <c r="B110" s="4" t="s">
        <v>52</v>
      </c>
      <c r="C110" s="5" t="s">
        <v>53</v>
      </c>
      <c r="D110" s="11">
        <v>38487</v>
      </c>
      <c r="E110" s="5">
        <v>3</v>
      </c>
      <c r="F110" s="7">
        <v>6.24</v>
      </c>
      <c r="G110" s="7">
        <v>0</v>
      </c>
      <c r="H110" s="7">
        <f t="shared" si="28"/>
        <v>0</v>
      </c>
      <c r="I110" s="7">
        <v>6.42</v>
      </c>
      <c r="J110" s="3">
        <v>0.43000000000000005</v>
      </c>
      <c r="K110" s="8">
        <f t="shared" si="29"/>
        <v>6.8910256410256423</v>
      </c>
      <c r="L110" s="28">
        <f t="shared" si="27"/>
        <v>93.108974358974351</v>
      </c>
      <c r="M110" s="8">
        <f t="shared" si="24"/>
        <v>6.6978193146417455</v>
      </c>
      <c r="N110" s="21">
        <f t="shared" si="25"/>
        <v>93.302180685358266</v>
      </c>
      <c r="P110" s="2"/>
      <c r="Q110" s="2"/>
      <c r="R110" s="2"/>
    </row>
    <row r="111" spans="1:18">
      <c r="A111" s="73"/>
      <c r="B111" s="4" t="s">
        <v>54</v>
      </c>
      <c r="C111" s="3">
        <v>1</v>
      </c>
      <c r="D111" s="14">
        <v>38523</v>
      </c>
      <c r="E111" s="5">
        <v>4</v>
      </c>
      <c r="F111" s="7">
        <v>10.54</v>
      </c>
      <c r="G111" s="7">
        <v>1.47</v>
      </c>
      <c r="H111" s="7">
        <f t="shared" si="28"/>
        <v>13.946869070208729</v>
      </c>
      <c r="I111" s="7">
        <v>9.08</v>
      </c>
      <c r="J111" s="7">
        <v>5.59</v>
      </c>
      <c r="K111" s="7">
        <f t="shared" si="29"/>
        <v>53.036053130929794</v>
      </c>
      <c r="L111" s="28">
        <f t="shared" si="27"/>
        <v>33.017077798861472</v>
      </c>
      <c r="M111" s="8">
        <f t="shared" si="24"/>
        <v>61.563876651982376</v>
      </c>
      <c r="N111" s="21">
        <f t="shared" si="25"/>
        <v>38.436123348017624</v>
      </c>
      <c r="P111" s="2"/>
      <c r="Q111" s="2"/>
      <c r="R111" s="2"/>
    </row>
    <row r="112" spans="1:18">
      <c r="A112" s="73"/>
      <c r="B112" s="4" t="s">
        <v>54</v>
      </c>
      <c r="C112" s="3">
        <v>1</v>
      </c>
      <c r="D112" s="14">
        <v>38544</v>
      </c>
      <c r="E112" s="5">
        <v>6</v>
      </c>
      <c r="F112" s="7">
        <v>11.86</v>
      </c>
      <c r="G112" s="7">
        <v>3.71</v>
      </c>
      <c r="H112" s="7">
        <f t="shared" si="28"/>
        <v>31.281618887015178</v>
      </c>
      <c r="I112" s="7">
        <v>8.16</v>
      </c>
      <c r="J112" s="7">
        <v>3.03</v>
      </c>
      <c r="K112" s="7">
        <f t="shared" si="29"/>
        <v>25.548060708263069</v>
      </c>
      <c r="L112" s="28">
        <f t="shared" si="27"/>
        <v>43.17032040472175</v>
      </c>
      <c r="M112" s="8">
        <f t="shared" si="24"/>
        <v>37.132352941176464</v>
      </c>
      <c r="N112" s="21">
        <f t="shared" si="25"/>
        <v>62.867647058823536</v>
      </c>
    </row>
    <row r="113" spans="1:20">
      <c r="A113" s="73"/>
      <c r="B113" s="4" t="s">
        <v>54</v>
      </c>
      <c r="C113" s="3">
        <v>1</v>
      </c>
      <c r="D113" s="14">
        <v>38564</v>
      </c>
      <c r="E113" s="5">
        <v>6</v>
      </c>
      <c r="F113" s="7">
        <v>8.85</v>
      </c>
      <c r="G113" s="7">
        <v>6.08</v>
      </c>
      <c r="H113" s="7">
        <f t="shared" si="28"/>
        <v>68.700564971751419</v>
      </c>
      <c r="I113" s="7">
        <v>2.76</v>
      </c>
      <c r="J113" s="7">
        <v>0</v>
      </c>
      <c r="K113" s="7">
        <f t="shared" si="29"/>
        <v>0</v>
      </c>
      <c r="L113" s="28">
        <f t="shared" si="27"/>
        <v>31.299435028248581</v>
      </c>
      <c r="M113" s="8">
        <f t="shared" si="24"/>
        <v>0</v>
      </c>
      <c r="N113" s="21">
        <f t="shared" si="25"/>
        <v>100</v>
      </c>
    </row>
    <row r="114" spans="1:20">
      <c r="A114" s="73"/>
      <c r="B114" s="4" t="s">
        <v>55</v>
      </c>
      <c r="C114" s="3">
        <v>1</v>
      </c>
      <c r="D114" s="14">
        <v>38559</v>
      </c>
      <c r="E114" s="5">
        <v>7</v>
      </c>
      <c r="F114" s="7">
        <v>7.7</v>
      </c>
      <c r="G114" s="7">
        <v>1.22</v>
      </c>
      <c r="H114" s="7">
        <f t="shared" si="28"/>
        <v>15.844155844155845</v>
      </c>
      <c r="I114" s="7">
        <v>6.51</v>
      </c>
      <c r="J114" s="7">
        <v>0</v>
      </c>
      <c r="K114" s="7">
        <f t="shared" si="29"/>
        <v>0</v>
      </c>
      <c r="L114" s="28">
        <f t="shared" si="27"/>
        <v>84.15584415584415</v>
      </c>
      <c r="M114" s="8">
        <f t="shared" si="24"/>
        <v>0</v>
      </c>
      <c r="N114" s="21">
        <f t="shared" si="25"/>
        <v>100</v>
      </c>
    </row>
    <row r="115" spans="1:20">
      <c r="A115" s="73"/>
      <c r="B115" s="4" t="s">
        <v>55</v>
      </c>
      <c r="C115" s="3">
        <v>2</v>
      </c>
      <c r="D115" s="14">
        <v>38571</v>
      </c>
      <c r="E115" s="5">
        <v>6</v>
      </c>
      <c r="F115" s="7">
        <v>8.4</v>
      </c>
      <c r="G115" s="7">
        <v>1.41</v>
      </c>
      <c r="H115" s="7">
        <f t="shared" si="28"/>
        <v>16.785714285714285</v>
      </c>
      <c r="I115" s="7">
        <v>7.02</v>
      </c>
      <c r="J115" s="7">
        <v>0</v>
      </c>
      <c r="K115" s="7">
        <f t="shared" si="29"/>
        <v>0</v>
      </c>
      <c r="L115" s="28">
        <f t="shared" si="27"/>
        <v>83.214285714285708</v>
      </c>
      <c r="M115" s="8">
        <f t="shared" si="24"/>
        <v>0</v>
      </c>
      <c r="N115" s="21">
        <f t="shared" si="25"/>
        <v>100</v>
      </c>
      <c r="O115" s="29"/>
      <c r="P115" s="10"/>
      <c r="Q115" s="10"/>
      <c r="R115" s="10"/>
      <c r="S115" s="10"/>
      <c r="T115" s="10"/>
    </row>
    <row r="116" spans="1:20" ht="15" customHeight="1">
      <c r="A116" s="73"/>
      <c r="B116" s="9" t="s">
        <v>17</v>
      </c>
      <c r="C116" s="10">
        <v>1</v>
      </c>
      <c r="D116" s="11">
        <v>38490</v>
      </c>
      <c r="E116" s="10">
        <v>15</v>
      </c>
      <c r="F116" s="7">
        <v>4.6900000000000004</v>
      </c>
      <c r="G116" s="7">
        <v>0</v>
      </c>
      <c r="H116" s="7">
        <f t="shared" si="28"/>
        <v>0</v>
      </c>
      <c r="I116" s="7">
        <v>4.5</v>
      </c>
      <c r="J116" s="7">
        <v>2.04</v>
      </c>
      <c r="K116" s="7">
        <f t="shared" si="29"/>
        <v>43.496801705756923</v>
      </c>
      <c r="L116" s="28">
        <f t="shared" si="27"/>
        <v>56.503198294243077</v>
      </c>
      <c r="M116" s="8">
        <f t="shared" si="24"/>
        <v>45.333333333333336</v>
      </c>
      <c r="N116" s="21">
        <f t="shared" si="25"/>
        <v>54.666666666666664</v>
      </c>
      <c r="O116" s="47"/>
      <c r="P116" s="8"/>
      <c r="Q116" s="8"/>
      <c r="R116" s="8"/>
      <c r="S116" s="8"/>
      <c r="T116" s="8"/>
    </row>
    <row r="117" spans="1:20">
      <c r="A117" s="73"/>
      <c r="B117" s="9" t="s">
        <v>17</v>
      </c>
      <c r="C117" s="10">
        <v>1</v>
      </c>
      <c r="D117" s="11">
        <v>38519</v>
      </c>
      <c r="E117" s="10">
        <v>37</v>
      </c>
      <c r="F117" s="7">
        <v>12.67</v>
      </c>
      <c r="G117" s="7">
        <v>0</v>
      </c>
      <c r="H117" s="7">
        <f t="shared" si="28"/>
        <v>0</v>
      </c>
      <c r="I117" s="7">
        <v>12.21</v>
      </c>
      <c r="J117" s="7">
        <v>2.4900000000000002</v>
      </c>
      <c r="K117" s="7">
        <f t="shared" si="29"/>
        <v>19.652722967640099</v>
      </c>
      <c r="L117" s="28">
        <f t="shared" si="27"/>
        <v>80.347277032359912</v>
      </c>
      <c r="M117" s="8">
        <f t="shared" si="24"/>
        <v>20.393120393120391</v>
      </c>
      <c r="N117" s="21">
        <f t="shared" si="25"/>
        <v>79.606879606879616</v>
      </c>
      <c r="O117" s="47"/>
      <c r="P117" s="8"/>
      <c r="Q117" s="8"/>
      <c r="R117" s="8"/>
      <c r="S117" s="8"/>
      <c r="T117" s="8"/>
    </row>
    <row r="118" spans="1:20">
      <c r="A118" s="73"/>
      <c r="B118" s="9" t="s">
        <v>56</v>
      </c>
      <c r="C118" s="5">
        <v>1</v>
      </c>
      <c r="D118" s="11">
        <v>38492</v>
      </c>
      <c r="E118" s="5">
        <v>5</v>
      </c>
      <c r="F118" s="8">
        <v>23.28</v>
      </c>
      <c r="G118" s="8">
        <v>3.87</v>
      </c>
      <c r="H118" s="8">
        <f t="shared" si="28"/>
        <v>16.623711340206185</v>
      </c>
      <c r="I118" s="8">
        <v>19.41</v>
      </c>
      <c r="J118" s="8">
        <v>13.45</v>
      </c>
      <c r="K118" s="8">
        <f t="shared" si="29"/>
        <v>57.774914089347078</v>
      </c>
      <c r="L118" s="28">
        <f t="shared" si="27"/>
        <v>25.60137457044674</v>
      </c>
      <c r="M118" s="8">
        <f t="shared" si="24"/>
        <v>69.294178258629572</v>
      </c>
      <c r="N118" s="21">
        <f t="shared" si="25"/>
        <v>30.705821741370432</v>
      </c>
      <c r="O118" s="47"/>
      <c r="P118" s="8"/>
      <c r="Q118" s="8"/>
      <c r="R118" s="8"/>
      <c r="S118" s="8"/>
      <c r="T118" s="8"/>
    </row>
    <row r="119" spans="1:20">
      <c r="A119" s="73"/>
      <c r="B119" s="9" t="s">
        <v>57</v>
      </c>
      <c r="C119" s="5">
        <v>1</v>
      </c>
      <c r="D119" s="11">
        <v>38570</v>
      </c>
      <c r="E119" s="5">
        <v>4</v>
      </c>
      <c r="F119" s="8">
        <v>11.69</v>
      </c>
      <c r="G119" s="8">
        <v>1.06</v>
      </c>
      <c r="H119" s="8">
        <f t="shared" si="28"/>
        <v>9.0675791274593678</v>
      </c>
      <c r="I119" s="8">
        <v>10.64</v>
      </c>
      <c r="J119" s="8">
        <v>0.37</v>
      </c>
      <c r="K119" s="8">
        <f t="shared" si="29"/>
        <v>3.165098374679213</v>
      </c>
      <c r="L119" s="28">
        <f t="shared" si="27"/>
        <v>87.767322497861429</v>
      </c>
      <c r="M119" s="8">
        <f t="shared" si="24"/>
        <v>3.477443609022556</v>
      </c>
      <c r="N119" s="21">
        <f t="shared" si="25"/>
        <v>96.522556390977456</v>
      </c>
      <c r="O119" s="47"/>
      <c r="P119" s="8"/>
      <c r="Q119" s="8"/>
      <c r="R119" s="8"/>
      <c r="S119" s="8"/>
      <c r="T119" s="8"/>
    </row>
    <row r="120" spans="1:20">
      <c r="A120" s="73"/>
      <c r="B120" s="9" t="s">
        <v>58</v>
      </c>
      <c r="C120" s="5">
        <v>1</v>
      </c>
      <c r="D120" s="11">
        <v>38550</v>
      </c>
      <c r="E120" s="5">
        <v>7</v>
      </c>
      <c r="F120" s="7">
        <v>15.24</v>
      </c>
      <c r="G120" s="7">
        <v>1.74</v>
      </c>
      <c r="H120" s="7">
        <f t="shared" si="28"/>
        <v>11.417322834645669</v>
      </c>
      <c r="I120" s="7">
        <v>13.51</v>
      </c>
      <c r="J120" s="7">
        <v>2.71</v>
      </c>
      <c r="K120" s="7">
        <f t="shared" si="29"/>
        <v>17.782152230971128</v>
      </c>
      <c r="L120" s="28">
        <f t="shared" si="27"/>
        <v>70.800524934383205</v>
      </c>
      <c r="M120" s="8">
        <f t="shared" si="24"/>
        <v>20.059215396002962</v>
      </c>
      <c r="N120" s="21">
        <f t="shared" si="25"/>
        <v>79.940784603997045</v>
      </c>
      <c r="O120" s="47"/>
      <c r="P120" s="8"/>
      <c r="Q120" s="8"/>
      <c r="R120" s="8"/>
      <c r="S120" s="8"/>
      <c r="T120" s="8"/>
    </row>
    <row r="121" spans="1:20">
      <c r="A121" s="73"/>
      <c r="B121" s="9" t="s">
        <v>59</v>
      </c>
      <c r="C121" s="5">
        <v>2</v>
      </c>
      <c r="D121" s="11">
        <v>38528</v>
      </c>
      <c r="E121" s="5">
        <v>5</v>
      </c>
      <c r="F121" s="7">
        <v>10.76</v>
      </c>
      <c r="G121" s="7">
        <v>3.11</v>
      </c>
      <c r="H121" s="7">
        <f t="shared" si="28"/>
        <v>28.903345724907062</v>
      </c>
      <c r="I121" s="7">
        <v>7.65</v>
      </c>
      <c r="J121" s="7">
        <v>3.46</v>
      </c>
      <c r="K121" s="7">
        <f t="shared" si="29"/>
        <v>32.156133828996282</v>
      </c>
      <c r="L121" s="28">
        <f t="shared" si="27"/>
        <v>38.940520446096663</v>
      </c>
      <c r="M121" s="8">
        <f t="shared" si="24"/>
        <v>45.228758169934636</v>
      </c>
      <c r="N121" s="21">
        <f t="shared" si="25"/>
        <v>54.771241830065364</v>
      </c>
    </row>
    <row r="122" spans="1:20">
      <c r="A122" s="73"/>
      <c r="B122" s="9" t="s">
        <v>59</v>
      </c>
      <c r="C122" s="5">
        <v>1</v>
      </c>
      <c r="D122" s="11">
        <v>38534</v>
      </c>
      <c r="E122" s="5">
        <v>2</v>
      </c>
      <c r="F122" s="7">
        <v>6.45</v>
      </c>
      <c r="G122" s="7">
        <v>0.45</v>
      </c>
      <c r="H122" s="7">
        <f t="shared" si="28"/>
        <v>6.9767441860465116</v>
      </c>
      <c r="I122" s="7">
        <v>6</v>
      </c>
      <c r="J122" s="7">
        <v>0.95</v>
      </c>
      <c r="K122" s="7">
        <f t="shared" si="29"/>
        <v>14.728682170542635</v>
      </c>
      <c r="L122" s="28">
        <f t="shared" si="27"/>
        <v>78.294573643410857</v>
      </c>
      <c r="M122" s="8">
        <f t="shared" si="24"/>
        <v>15.833333333333332</v>
      </c>
      <c r="N122" s="21">
        <f t="shared" si="25"/>
        <v>84.166666666666671</v>
      </c>
    </row>
    <row r="123" spans="1:20">
      <c r="A123" s="73"/>
      <c r="B123" s="9" t="s">
        <v>59</v>
      </c>
      <c r="C123" s="3" t="s">
        <v>16</v>
      </c>
      <c r="D123" s="14">
        <v>38551</v>
      </c>
      <c r="E123" s="5">
        <v>3</v>
      </c>
      <c r="F123" s="7">
        <v>6.44</v>
      </c>
      <c r="G123" s="7">
        <v>0.6</v>
      </c>
      <c r="H123" s="7">
        <f t="shared" si="28"/>
        <v>9.316770186335404</v>
      </c>
      <c r="I123" s="7">
        <v>5.82</v>
      </c>
      <c r="J123" s="7">
        <v>0.81</v>
      </c>
      <c r="K123" s="7">
        <f t="shared" si="29"/>
        <v>12.577639751552795</v>
      </c>
      <c r="L123" s="28">
        <f t="shared" si="27"/>
        <v>78.105590062111816</v>
      </c>
      <c r="M123" s="8">
        <f t="shared" si="24"/>
        <v>13.917525773195877</v>
      </c>
      <c r="N123" s="21">
        <f t="shared" si="25"/>
        <v>86.082474226804123</v>
      </c>
    </row>
    <row r="124" spans="1:20">
      <c r="A124" s="73"/>
      <c r="B124" s="4" t="s">
        <v>59</v>
      </c>
      <c r="C124" s="3" t="s">
        <v>16</v>
      </c>
      <c r="D124" s="14">
        <v>38584</v>
      </c>
      <c r="E124" s="5">
        <v>4</v>
      </c>
      <c r="F124" s="7">
        <v>6.48</v>
      </c>
      <c r="G124" s="7">
        <v>0.19</v>
      </c>
      <c r="H124" s="7">
        <f t="shared" si="28"/>
        <v>2.9320987654320985</v>
      </c>
      <c r="I124" s="7">
        <v>6.28</v>
      </c>
      <c r="J124" s="15">
        <v>0.67500000000000004</v>
      </c>
      <c r="K124" s="7">
        <f t="shared" ref="K124:K126" si="30">100*J124/F124</f>
        <v>10.416666666666666</v>
      </c>
      <c r="L124" s="28">
        <f t="shared" si="27"/>
        <v>86.651234567901227</v>
      </c>
      <c r="M124" s="8">
        <f t="shared" si="24"/>
        <v>10.748407643312103</v>
      </c>
      <c r="N124" s="21">
        <f t="shared" si="25"/>
        <v>89.251592356687908</v>
      </c>
    </row>
    <row r="125" spans="1:20">
      <c r="A125" s="73"/>
      <c r="B125" s="4" t="s">
        <v>60</v>
      </c>
      <c r="C125" s="3">
        <v>1</v>
      </c>
      <c r="D125" s="14">
        <v>38571</v>
      </c>
      <c r="E125" s="5">
        <v>3</v>
      </c>
      <c r="F125" s="7">
        <v>10.92</v>
      </c>
      <c r="G125" s="7">
        <v>1.07</v>
      </c>
      <c r="H125" s="7">
        <f t="shared" si="28"/>
        <v>9.7985347985347993</v>
      </c>
      <c r="I125" s="7">
        <v>9.84</v>
      </c>
      <c r="J125" s="15">
        <v>2.19</v>
      </c>
      <c r="K125" s="7">
        <f t="shared" si="30"/>
        <v>20.054945054945055</v>
      </c>
      <c r="L125" s="28">
        <f t="shared" si="27"/>
        <v>70.146520146520146</v>
      </c>
      <c r="M125" s="8">
        <f t="shared" si="24"/>
        <v>22.256097560975611</v>
      </c>
      <c r="N125" s="21">
        <f t="shared" si="25"/>
        <v>77.743902439024396</v>
      </c>
    </row>
    <row r="126" spans="1:20" ht="15.75" thickBot="1">
      <c r="A126" s="74"/>
      <c r="B126" s="16" t="s">
        <v>60</v>
      </c>
      <c r="C126" s="12">
        <v>2</v>
      </c>
      <c r="D126" s="17">
        <v>38579</v>
      </c>
      <c r="E126" s="18">
        <v>3</v>
      </c>
      <c r="F126" s="19">
        <v>8.83</v>
      </c>
      <c r="G126" s="19">
        <v>0.42</v>
      </c>
      <c r="H126" s="19">
        <f t="shared" si="28"/>
        <v>4.756511891279728</v>
      </c>
      <c r="I126" s="19">
        <v>8.4</v>
      </c>
      <c r="J126" s="13">
        <v>2.2599999999999998</v>
      </c>
      <c r="K126" s="19">
        <f t="shared" si="30"/>
        <v>25.594563986409963</v>
      </c>
      <c r="L126" s="28">
        <f t="shared" si="27"/>
        <v>69.648924122310305</v>
      </c>
      <c r="M126" s="13">
        <f t="shared" si="24"/>
        <v>26.904761904761905</v>
      </c>
      <c r="N126" s="22">
        <f t="shared" si="25"/>
        <v>73.095238095238102</v>
      </c>
    </row>
    <row r="127" spans="1:20" ht="15.75" thickBot="1">
      <c r="A127" s="75">
        <v>2006</v>
      </c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7"/>
    </row>
    <row r="128" spans="1:20">
      <c r="A128" s="72">
        <v>2006</v>
      </c>
      <c r="B128" s="9" t="s">
        <v>9</v>
      </c>
      <c r="C128" s="10">
        <v>1</v>
      </c>
      <c r="D128" s="11">
        <v>38817</v>
      </c>
      <c r="E128" s="10">
        <v>15</v>
      </c>
      <c r="F128" s="8">
        <v>1.325</v>
      </c>
      <c r="G128" s="8">
        <v>0</v>
      </c>
      <c r="H128" s="8">
        <f t="shared" ref="H128:H190" si="31">100*G128/F128</f>
        <v>0</v>
      </c>
      <c r="I128" s="8">
        <v>1.2587622719503955</v>
      </c>
      <c r="J128" s="8">
        <v>0</v>
      </c>
      <c r="K128" s="8">
        <f t="shared" ref="K128:K135" si="32">100*J128/F128</f>
        <v>0</v>
      </c>
      <c r="L128" s="28">
        <f>100*(F128-G128-J128)/F128</f>
        <v>100</v>
      </c>
      <c r="M128" s="8">
        <f t="shared" ref="M128:M143" si="33">J128/I128*100</f>
        <v>0</v>
      </c>
      <c r="N128" s="20">
        <f t="shared" ref="N128:N143" si="34">(I128-J128)/I128*100</f>
        <v>100</v>
      </c>
    </row>
    <row r="129" spans="1:18">
      <c r="A129" s="73"/>
      <c r="B129" s="9" t="s">
        <v>9</v>
      </c>
      <c r="C129" s="10">
        <v>1</v>
      </c>
      <c r="D129" s="11">
        <v>38852</v>
      </c>
      <c r="E129" s="10">
        <v>16</v>
      </c>
      <c r="F129" s="8">
        <v>1.3584005723597916</v>
      </c>
      <c r="G129" s="8">
        <v>0</v>
      </c>
      <c r="H129" s="8">
        <f t="shared" si="31"/>
        <v>0</v>
      </c>
      <c r="I129" s="8">
        <v>1.2904805437418023</v>
      </c>
      <c r="J129" s="8">
        <f t="shared" ref="J129:J133" si="35">H129</f>
        <v>0</v>
      </c>
      <c r="K129" s="8">
        <f t="shared" si="32"/>
        <v>0</v>
      </c>
      <c r="L129" s="28">
        <f>100*(F129-G129-J129)/F129</f>
        <v>100.00000000000001</v>
      </c>
      <c r="M129" s="8">
        <f t="shared" si="33"/>
        <v>0</v>
      </c>
      <c r="N129" s="21">
        <f t="shared" si="34"/>
        <v>100</v>
      </c>
      <c r="P129" s="2"/>
      <c r="Q129" s="2"/>
      <c r="R129" s="2"/>
    </row>
    <row r="130" spans="1:18">
      <c r="A130" s="73"/>
      <c r="B130" s="9" t="s">
        <v>9</v>
      </c>
      <c r="C130" s="10">
        <v>1</v>
      </c>
      <c r="D130" s="11">
        <v>38882</v>
      </c>
      <c r="E130" s="10">
        <v>15</v>
      </c>
      <c r="F130" s="8">
        <v>2.0833896418776581</v>
      </c>
      <c r="G130" s="8">
        <v>0</v>
      </c>
      <c r="H130" s="8">
        <f t="shared" si="31"/>
        <v>0</v>
      </c>
      <c r="I130" s="8">
        <v>1.9792201597837753</v>
      </c>
      <c r="J130" s="8">
        <f t="shared" si="35"/>
        <v>0</v>
      </c>
      <c r="K130" s="8">
        <f t="shared" si="32"/>
        <v>0</v>
      </c>
      <c r="L130" s="28">
        <f t="shared" ref="L130:L193" si="36">100*(F130-G130-J130)/F130</f>
        <v>100</v>
      </c>
      <c r="M130" s="8">
        <f t="shared" si="33"/>
        <v>0</v>
      </c>
      <c r="N130" s="21">
        <f t="shared" si="34"/>
        <v>100</v>
      </c>
      <c r="P130" s="2"/>
      <c r="Q130" s="2"/>
      <c r="R130" s="2"/>
    </row>
    <row r="131" spans="1:18">
      <c r="A131" s="73"/>
      <c r="B131" s="9" t="s">
        <v>9</v>
      </c>
      <c r="C131" s="10">
        <v>1</v>
      </c>
      <c r="D131" s="11">
        <v>38918</v>
      </c>
      <c r="E131" s="10">
        <v>11</v>
      </c>
      <c r="F131" s="8">
        <v>1.5563416669978936</v>
      </c>
      <c r="G131" s="8">
        <v>0</v>
      </c>
      <c r="H131" s="8">
        <f t="shared" si="31"/>
        <v>0</v>
      </c>
      <c r="I131" s="8">
        <v>1.4785245836479988</v>
      </c>
      <c r="J131" s="8">
        <f t="shared" si="35"/>
        <v>0</v>
      </c>
      <c r="K131" s="8">
        <f t="shared" si="32"/>
        <v>0</v>
      </c>
      <c r="L131" s="28">
        <f t="shared" si="36"/>
        <v>100</v>
      </c>
      <c r="M131" s="8">
        <f t="shared" si="33"/>
        <v>0</v>
      </c>
      <c r="N131" s="21">
        <f t="shared" si="34"/>
        <v>100</v>
      </c>
      <c r="P131" s="2"/>
      <c r="Q131" s="2"/>
      <c r="R131" s="2"/>
    </row>
    <row r="132" spans="1:18">
      <c r="A132" s="73"/>
      <c r="B132" s="9" t="s">
        <v>9</v>
      </c>
      <c r="C132" s="10">
        <v>1</v>
      </c>
      <c r="D132" s="11">
        <v>38947</v>
      </c>
      <c r="E132" s="10">
        <v>15</v>
      </c>
      <c r="F132" s="8">
        <v>2.0080289359672481</v>
      </c>
      <c r="G132" s="8">
        <v>0</v>
      </c>
      <c r="H132" s="8">
        <f t="shared" si="31"/>
        <v>0</v>
      </c>
      <c r="I132" s="8">
        <v>1.907627489168886</v>
      </c>
      <c r="J132" s="8">
        <f t="shared" si="35"/>
        <v>0</v>
      </c>
      <c r="K132" s="8">
        <f t="shared" si="32"/>
        <v>0</v>
      </c>
      <c r="L132" s="28">
        <f t="shared" si="36"/>
        <v>100</v>
      </c>
      <c r="M132" s="8">
        <f t="shared" si="33"/>
        <v>0</v>
      </c>
      <c r="N132" s="21">
        <f t="shared" si="34"/>
        <v>100</v>
      </c>
      <c r="P132" s="2"/>
      <c r="Q132" s="2"/>
      <c r="R132" s="2"/>
    </row>
    <row r="133" spans="1:18">
      <c r="A133" s="73"/>
      <c r="B133" s="9" t="s">
        <v>9</v>
      </c>
      <c r="C133" s="10">
        <v>1</v>
      </c>
      <c r="D133" s="11">
        <v>38985</v>
      </c>
      <c r="E133" s="10">
        <v>9</v>
      </c>
      <c r="F133" s="8">
        <v>0.90957510234905992</v>
      </c>
      <c r="G133" s="8">
        <v>0</v>
      </c>
      <c r="H133" s="8">
        <f t="shared" si="31"/>
        <v>0</v>
      </c>
      <c r="I133" s="8">
        <v>0.864096347231607</v>
      </c>
      <c r="J133" s="8">
        <f t="shared" si="35"/>
        <v>0</v>
      </c>
      <c r="K133" s="8">
        <f t="shared" si="32"/>
        <v>0</v>
      </c>
      <c r="L133" s="28">
        <f t="shared" si="36"/>
        <v>100</v>
      </c>
      <c r="M133" s="8">
        <f t="shared" si="33"/>
        <v>0</v>
      </c>
      <c r="N133" s="21">
        <f t="shared" si="34"/>
        <v>100</v>
      </c>
      <c r="P133" s="2"/>
      <c r="Q133" s="2"/>
      <c r="R133" s="2"/>
    </row>
    <row r="134" spans="1:18">
      <c r="A134" s="73"/>
      <c r="B134" s="9" t="s">
        <v>10</v>
      </c>
      <c r="C134" s="10">
        <v>1</v>
      </c>
      <c r="D134" s="11">
        <v>38838</v>
      </c>
      <c r="E134" s="10">
        <v>3</v>
      </c>
      <c r="F134" s="8">
        <v>2.3199136535348082</v>
      </c>
      <c r="G134" s="8">
        <v>0</v>
      </c>
      <c r="H134" s="8">
        <f t="shared" si="31"/>
        <v>0</v>
      </c>
      <c r="I134" s="8">
        <v>2.2039179708580678</v>
      </c>
      <c r="J134" s="8">
        <v>0</v>
      </c>
      <c r="K134" s="8">
        <f t="shared" si="32"/>
        <v>0</v>
      </c>
      <c r="L134" s="28">
        <f t="shared" si="36"/>
        <v>100</v>
      </c>
      <c r="M134" s="8">
        <f t="shared" si="33"/>
        <v>0</v>
      </c>
      <c r="N134" s="21">
        <f t="shared" si="34"/>
        <v>100</v>
      </c>
    </row>
    <row r="135" spans="1:18">
      <c r="A135" s="73"/>
      <c r="B135" s="9" t="s">
        <v>10</v>
      </c>
      <c r="C135" s="10">
        <v>1</v>
      </c>
      <c r="D135" s="11">
        <v>38853</v>
      </c>
      <c r="E135" s="10">
        <v>4</v>
      </c>
      <c r="F135" s="8">
        <v>1.72</v>
      </c>
      <c r="G135" s="8">
        <v>0</v>
      </c>
      <c r="H135" s="8">
        <f t="shared" si="31"/>
        <v>0</v>
      </c>
      <c r="I135" s="8">
        <v>1.63</v>
      </c>
      <c r="J135" s="8">
        <v>0</v>
      </c>
      <c r="K135" s="8">
        <f t="shared" si="32"/>
        <v>0</v>
      </c>
      <c r="L135" s="28">
        <f t="shared" si="36"/>
        <v>100</v>
      </c>
      <c r="M135" s="8">
        <f t="shared" si="33"/>
        <v>0</v>
      </c>
      <c r="N135" s="21">
        <f t="shared" si="34"/>
        <v>100</v>
      </c>
    </row>
    <row r="136" spans="1:18">
      <c r="A136" s="73"/>
      <c r="B136" s="9" t="s">
        <v>10</v>
      </c>
      <c r="C136" s="10">
        <v>1</v>
      </c>
      <c r="D136" s="11">
        <v>38871</v>
      </c>
      <c r="E136" s="10">
        <v>3</v>
      </c>
      <c r="F136" s="8">
        <v>2.11</v>
      </c>
      <c r="G136" s="8">
        <v>0</v>
      </c>
      <c r="H136" s="8">
        <f t="shared" si="31"/>
        <v>0</v>
      </c>
      <c r="I136" s="8">
        <v>2.0099999999999998</v>
      </c>
      <c r="J136" s="8">
        <v>0.67</v>
      </c>
      <c r="K136" s="8">
        <f t="shared" ref="K136:K148" si="37">100*J136/F136</f>
        <v>31.753554502369671</v>
      </c>
      <c r="L136" s="28">
        <f t="shared" si="36"/>
        <v>68.246445497630333</v>
      </c>
      <c r="M136" s="8">
        <f t="shared" si="33"/>
        <v>33.333333333333336</v>
      </c>
      <c r="N136" s="21">
        <f t="shared" si="34"/>
        <v>66.666666666666657</v>
      </c>
    </row>
    <row r="137" spans="1:18">
      <c r="A137" s="73"/>
      <c r="B137" s="9" t="s">
        <v>10</v>
      </c>
      <c r="C137" s="10">
        <v>1</v>
      </c>
      <c r="D137" s="11">
        <v>38878</v>
      </c>
      <c r="E137" s="10">
        <v>3</v>
      </c>
      <c r="F137" s="8">
        <v>1.35</v>
      </c>
      <c r="G137" s="8">
        <v>0</v>
      </c>
      <c r="H137" s="8">
        <f t="shared" si="31"/>
        <v>0</v>
      </c>
      <c r="I137" s="8">
        <v>1.29</v>
      </c>
      <c r="J137" s="8">
        <v>0</v>
      </c>
      <c r="K137" s="8">
        <f t="shared" si="37"/>
        <v>0</v>
      </c>
      <c r="L137" s="28">
        <f t="shared" si="36"/>
        <v>100</v>
      </c>
      <c r="M137" s="8">
        <f t="shared" si="33"/>
        <v>0</v>
      </c>
      <c r="N137" s="21">
        <f t="shared" si="34"/>
        <v>100</v>
      </c>
    </row>
    <row r="138" spans="1:18">
      <c r="A138" s="73"/>
      <c r="B138" s="9" t="s">
        <v>10</v>
      </c>
      <c r="C138" s="10">
        <v>1</v>
      </c>
      <c r="D138" s="11">
        <v>38882</v>
      </c>
      <c r="E138" s="10">
        <v>3</v>
      </c>
      <c r="F138" s="8">
        <v>2.31</v>
      </c>
      <c r="G138" s="8">
        <v>0</v>
      </c>
      <c r="H138" s="8">
        <f t="shared" si="31"/>
        <v>0</v>
      </c>
      <c r="I138" s="8">
        <v>2.2000000000000002</v>
      </c>
      <c r="J138" s="8">
        <v>1.33</v>
      </c>
      <c r="K138" s="8">
        <f t="shared" si="37"/>
        <v>57.575757575757578</v>
      </c>
      <c r="L138" s="28">
        <f t="shared" si="36"/>
        <v>42.424242424242422</v>
      </c>
      <c r="M138" s="8">
        <f t="shared" si="33"/>
        <v>60.454545454545453</v>
      </c>
      <c r="N138" s="21">
        <f t="shared" si="34"/>
        <v>39.545454545454547</v>
      </c>
    </row>
    <row r="139" spans="1:18">
      <c r="A139" s="73"/>
      <c r="B139" s="9" t="s">
        <v>10</v>
      </c>
      <c r="C139" s="10">
        <v>1</v>
      </c>
      <c r="D139" s="11">
        <v>38887</v>
      </c>
      <c r="E139" s="10">
        <v>3</v>
      </c>
      <c r="F139" s="8">
        <v>2.71</v>
      </c>
      <c r="G139" s="8">
        <v>0</v>
      </c>
      <c r="H139" s="8">
        <f t="shared" si="31"/>
        <v>0</v>
      </c>
      <c r="I139" s="8">
        <v>2.0699999999999998</v>
      </c>
      <c r="J139" s="8">
        <v>1.42</v>
      </c>
      <c r="K139" s="8">
        <f t="shared" si="37"/>
        <v>52.398523985239855</v>
      </c>
      <c r="L139" s="28">
        <f t="shared" si="36"/>
        <v>47.601476014760145</v>
      </c>
      <c r="M139" s="8">
        <f t="shared" si="33"/>
        <v>68.59903381642512</v>
      </c>
      <c r="N139" s="21">
        <f t="shared" si="34"/>
        <v>31.40096618357488</v>
      </c>
    </row>
    <row r="140" spans="1:18">
      <c r="A140" s="73"/>
      <c r="B140" s="9" t="s">
        <v>10</v>
      </c>
      <c r="C140" s="10">
        <v>1</v>
      </c>
      <c r="D140" s="11">
        <v>38896</v>
      </c>
      <c r="E140" s="10">
        <v>3</v>
      </c>
      <c r="F140" s="8">
        <v>1.25</v>
      </c>
      <c r="G140" s="8">
        <v>0</v>
      </c>
      <c r="H140" s="8">
        <f t="shared" si="31"/>
        <v>0</v>
      </c>
      <c r="I140" s="8">
        <v>1.19</v>
      </c>
      <c r="J140" s="8">
        <v>0</v>
      </c>
      <c r="K140" s="8">
        <f t="shared" si="37"/>
        <v>0</v>
      </c>
      <c r="L140" s="28">
        <f t="shared" si="36"/>
        <v>100</v>
      </c>
      <c r="M140" s="8">
        <f t="shared" si="33"/>
        <v>0</v>
      </c>
      <c r="N140" s="21">
        <f t="shared" si="34"/>
        <v>100</v>
      </c>
    </row>
    <row r="141" spans="1:18" ht="15" customHeight="1">
      <c r="A141" s="73"/>
      <c r="B141" s="9" t="s">
        <v>10</v>
      </c>
      <c r="C141" s="10">
        <v>1</v>
      </c>
      <c r="D141" s="11">
        <v>38912</v>
      </c>
      <c r="E141" s="10">
        <v>2</v>
      </c>
      <c r="F141" s="8">
        <v>1.37</v>
      </c>
      <c r="G141" s="8">
        <v>0</v>
      </c>
      <c r="H141" s="8">
        <f t="shared" si="31"/>
        <v>0</v>
      </c>
      <c r="I141" s="8">
        <v>1.31</v>
      </c>
      <c r="J141" s="8">
        <v>0</v>
      </c>
      <c r="K141" s="8">
        <f t="shared" si="37"/>
        <v>0</v>
      </c>
      <c r="L141" s="28">
        <f t="shared" si="36"/>
        <v>99.999999999999986</v>
      </c>
      <c r="M141" s="8">
        <f t="shared" si="33"/>
        <v>0</v>
      </c>
      <c r="N141" s="21">
        <f t="shared" si="34"/>
        <v>100</v>
      </c>
      <c r="P141" s="2"/>
      <c r="Q141" s="2"/>
      <c r="R141" s="2"/>
    </row>
    <row r="142" spans="1:18">
      <c r="A142" s="73"/>
      <c r="B142" s="9" t="s">
        <v>10</v>
      </c>
      <c r="C142" s="10">
        <v>1</v>
      </c>
      <c r="D142" s="11">
        <v>38921</v>
      </c>
      <c r="E142" s="10">
        <v>4</v>
      </c>
      <c r="F142" s="8">
        <v>2.2999999999999998</v>
      </c>
      <c r="G142" s="8">
        <v>0</v>
      </c>
      <c r="H142" s="8">
        <f t="shared" si="31"/>
        <v>0</v>
      </c>
      <c r="I142" s="8">
        <v>2.19</v>
      </c>
      <c r="J142" s="8">
        <v>0</v>
      </c>
      <c r="K142" s="8">
        <f t="shared" si="37"/>
        <v>0</v>
      </c>
      <c r="L142" s="28">
        <f t="shared" si="36"/>
        <v>100</v>
      </c>
      <c r="M142" s="8">
        <f t="shared" si="33"/>
        <v>0</v>
      </c>
      <c r="N142" s="21">
        <f t="shared" si="34"/>
        <v>100</v>
      </c>
      <c r="P142" s="2"/>
      <c r="Q142" s="2"/>
      <c r="R142" s="2"/>
    </row>
    <row r="143" spans="1:18">
      <c r="A143" s="73"/>
      <c r="B143" s="4" t="s">
        <v>61</v>
      </c>
      <c r="C143" s="5">
        <v>1</v>
      </c>
      <c r="D143" s="14">
        <v>38831</v>
      </c>
      <c r="E143" s="5">
        <v>11</v>
      </c>
      <c r="F143" s="7">
        <v>14.86</v>
      </c>
      <c r="G143" s="7">
        <v>0.34</v>
      </c>
      <c r="H143" s="7">
        <f t="shared" si="31"/>
        <v>2.2880215343203232</v>
      </c>
      <c r="I143" s="7">
        <v>14.52</v>
      </c>
      <c r="J143" s="7">
        <v>5.99</v>
      </c>
      <c r="K143" s="7">
        <f t="shared" si="37"/>
        <v>40.309555854643342</v>
      </c>
      <c r="L143" s="28">
        <f t="shared" si="36"/>
        <v>57.402422611036336</v>
      </c>
      <c r="M143" s="8">
        <f t="shared" si="33"/>
        <v>41.253443526170805</v>
      </c>
      <c r="N143" s="21">
        <f t="shared" si="34"/>
        <v>58.746556473829202</v>
      </c>
      <c r="P143" s="2"/>
      <c r="Q143" s="2"/>
      <c r="R143" s="2"/>
    </row>
    <row r="144" spans="1:18">
      <c r="A144" s="73"/>
      <c r="B144" s="4" t="s">
        <v>61</v>
      </c>
      <c r="C144" s="5">
        <v>1</v>
      </c>
      <c r="D144" s="14">
        <v>38868</v>
      </c>
      <c r="E144" s="5">
        <v>11</v>
      </c>
      <c r="F144" s="7">
        <v>14.15</v>
      </c>
      <c r="G144" s="7">
        <v>0.77</v>
      </c>
      <c r="H144" s="7">
        <f t="shared" si="31"/>
        <v>5.4416961130742045</v>
      </c>
      <c r="I144" s="7">
        <v>13.37</v>
      </c>
      <c r="J144" s="7">
        <v>6.59</v>
      </c>
      <c r="K144" s="7">
        <f t="shared" si="37"/>
        <v>46.572438162544167</v>
      </c>
      <c r="L144" s="28">
        <f t="shared" si="36"/>
        <v>47.985865724381632</v>
      </c>
      <c r="M144" s="8">
        <f t="shared" ref="M144:M207" si="38">J144/I144*100</f>
        <v>49.289454001495884</v>
      </c>
      <c r="N144" s="21">
        <f t="shared" ref="N144:N207" si="39">(I144-J144)/I144*100</f>
        <v>50.710545998504109</v>
      </c>
      <c r="P144" s="2"/>
      <c r="Q144" s="2"/>
      <c r="R144" s="2"/>
    </row>
    <row r="145" spans="1:18">
      <c r="A145" s="73"/>
      <c r="B145" s="4" t="s">
        <v>61</v>
      </c>
      <c r="C145" s="5">
        <v>1</v>
      </c>
      <c r="D145" s="14">
        <v>38902</v>
      </c>
      <c r="E145" s="5">
        <v>9</v>
      </c>
      <c r="F145" s="7">
        <v>9.76</v>
      </c>
      <c r="G145" s="7">
        <v>0.41</v>
      </c>
      <c r="H145" s="7">
        <f t="shared" si="31"/>
        <v>4.2008196721311473</v>
      </c>
      <c r="I145" s="7">
        <v>9.35</v>
      </c>
      <c r="J145" s="7">
        <v>4.3499999999999996</v>
      </c>
      <c r="K145" s="7">
        <f t="shared" si="37"/>
        <v>44.569672131147534</v>
      </c>
      <c r="L145" s="28">
        <f t="shared" si="36"/>
        <v>51.229508196721312</v>
      </c>
      <c r="M145" s="8">
        <f t="shared" si="38"/>
        <v>46.524064171122994</v>
      </c>
      <c r="N145" s="21">
        <f t="shared" si="39"/>
        <v>53.475935828877006</v>
      </c>
      <c r="P145" s="2"/>
      <c r="Q145" s="2"/>
      <c r="R145" s="2"/>
    </row>
    <row r="146" spans="1:18">
      <c r="A146" s="73"/>
      <c r="B146" s="4" t="s">
        <v>61</v>
      </c>
      <c r="C146" s="5">
        <v>1</v>
      </c>
      <c r="D146" s="14">
        <v>38942</v>
      </c>
      <c r="E146" s="5">
        <v>11</v>
      </c>
      <c r="F146" s="7">
        <v>12.04</v>
      </c>
      <c r="G146" s="7">
        <v>1.2</v>
      </c>
      <c r="H146" s="7">
        <f t="shared" si="31"/>
        <v>9.9667774086378742</v>
      </c>
      <c r="I146" s="7">
        <v>10.84</v>
      </c>
      <c r="J146" s="7">
        <v>3.08</v>
      </c>
      <c r="K146" s="7">
        <f t="shared" si="37"/>
        <v>25.581395348837212</v>
      </c>
      <c r="L146" s="28">
        <f t="shared" si="36"/>
        <v>64.451827242524928</v>
      </c>
      <c r="M146" s="8">
        <f t="shared" si="38"/>
        <v>28.413284132841333</v>
      </c>
      <c r="N146" s="21">
        <f t="shared" si="39"/>
        <v>71.586715867158674</v>
      </c>
    </row>
    <row r="147" spans="1:18">
      <c r="A147" s="73"/>
      <c r="B147" s="4" t="s">
        <v>61</v>
      </c>
      <c r="C147" s="5">
        <v>1</v>
      </c>
      <c r="D147" s="14">
        <v>39002</v>
      </c>
      <c r="E147" s="5">
        <v>7</v>
      </c>
      <c r="F147" s="7">
        <v>4.3600000000000003</v>
      </c>
      <c r="G147" s="7">
        <v>0.01</v>
      </c>
      <c r="H147" s="7">
        <f t="shared" si="31"/>
        <v>0.2293577981651376</v>
      </c>
      <c r="I147" s="7">
        <v>4.3499999999999996</v>
      </c>
      <c r="J147" s="7">
        <v>0</v>
      </c>
      <c r="K147" s="7">
        <f t="shared" si="37"/>
        <v>0</v>
      </c>
      <c r="L147" s="28">
        <f t="shared" si="36"/>
        <v>99.770642201834875</v>
      </c>
      <c r="M147" s="8">
        <f t="shared" si="38"/>
        <v>0</v>
      </c>
      <c r="N147" s="21">
        <f t="shared" si="39"/>
        <v>100</v>
      </c>
    </row>
    <row r="148" spans="1:18">
      <c r="A148" s="73"/>
      <c r="B148" s="4" t="s">
        <v>62</v>
      </c>
      <c r="C148" s="3" t="s">
        <v>12</v>
      </c>
      <c r="D148" s="14">
        <v>38878</v>
      </c>
      <c r="E148" s="5">
        <v>5</v>
      </c>
      <c r="F148" s="7">
        <v>8.85</v>
      </c>
      <c r="G148" s="7">
        <v>2.94</v>
      </c>
      <c r="H148" s="7">
        <f t="shared" si="31"/>
        <v>33.220338983050851</v>
      </c>
      <c r="I148" s="7">
        <v>5.9</v>
      </c>
      <c r="J148" s="7">
        <v>0</v>
      </c>
      <c r="K148" s="7">
        <f t="shared" si="37"/>
        <v>0</v>
      </c>
      <c r="L148" s="28">
        <f t="shared" si="36"/>
        <v>66.779661016949149</v>
      </c>
      <c r="M148" s="8">
        <f t="shared" si="38"/>
        <v>0</v>
      </c>
      <c r="N148" s="21">
        <f t="shared" si="39"/>
        <v>100</v>
      </c>
    </row>
    <row r="149" spans="1:18">
      <c r="A149" s="73"/>
      <c r="B149" s="4" t="s">
        <v>62</v>
      </c>
      <c r="C149" s="3" t="s">
        <v>12</v>
      </c>
      <c r="D149" s="14">
        <v>38893</v>
      </c>
      <c r="E149" s="5">
        <v>5</v>
      </c>
      <c r="F149" s="7">
        <v>7.61</v>
      </c>
      <c r="G149" s="7">
        <v>1.4</v>
      </c>
      <c r="H149" s="7">
        <f t="shared" si="31"/>
        <v>18.396846254927727</v>
      </c>
      <c r="I149" s="7">
        <v>6.2</v>
      </c>
      <c r="J149" s="15">
        <v>2.3333333333333334E-2</v>
      </c>
      <c r="K149" s="7">
        <f t="shared" ref="K149:K151" si="40">100*J149/F149</f>
        <v>0.30661410424879543</v>
      </c>
      <c r="L149" s="28">
        <f t="shared" si="36"/>
        <v>81.296539640823482</v>
      </c>
      <c r="M149" s="8">
        <f t="shared" si="38"/>
        <v>0.37634408602150538</v>
      </c>
      <c r="N149" s="21">
        <f t="shared" si="39"/>
        <v>99.623655913978496</v>
      </c>
    </row>
    <row r="150" spans="1:18">
      <c r="A150" s="73"/>
      <c r="B150" s="4" t="s">
        <v>62</v>
      </c>
      <c r="C150" s="3">
        <v>1</v>
      </c>
      <c r="D150" s="14">
        <v>38921</v>
      </c>
      <c r="E150" s="5">
        <v>3</v>
      </c>
      <c r="F150" s="7">
        <v>6.87</v>
      </c>
      <c r="G150" s="7">
        <v>1.96</v>
      </c>
      <c r="H150" s="7">
        <f t="shared" si="31"/>
        <v>28.529839883551674</v>
      </c>
      <c r="I150" s="7">
        <v>4.92</v>
      </c>
      <c r="J150" s="15">
        <v>0.56999999999999995</v>
      </c>
      <c r="K150" s="7">
        <f t="shared" si="40"/>
        <v>8.2969432314410465</v>
      </c>
      <c r="L150" s="28">
        <f t="shared" si="36"/>
        <v>63.173216885007278</v>
      </c>
      <c r="M150" s="8">
        <f t="shared" si="38"/>
        <v>11.585365853658535</v>
      </c>
      <c r="N150" s="21">
        <f t="shared" si="39"/>
        <v>88.414634146341456</v>
      </c>
    </row>
    <row r="151" spans="1:18">
      <c r="A151" s="73"/>
      <c r="B151" s="4" t="s">
        <v>62</v>
      </c>
      <c r="C151" s="3">
        <v>2</v>
      </c>
      <c r="D151" s="14">
        <v>38926</v>
      </c>
      <c r="E151" s="5">
        <v>3</v>
      </c>
      <c r="F151" s="7">
        <v>13.23</v>
      </c>
      <c r="G151" s="7">
        <v>2.36</v>
      </c>
      <c r="H151" s="7">
        <f t="shared" si="31"/>
        <v>17.83824640967498</v>
      </c>
      <c r="I151" s="7">
        <v>10.86</v>
      </c>
      <c r="J151" s="15">
        <v>3.3</v>
      </c>
      <c r="K151" s="7">
        <f t="shared" si="40"/>
        <v>24.943310657596371</v>
      </c>
      <c r="L151" s="28">
        <f t="shared" si="36"/>
        <v>57.218442932728657</v>
      </c>
      <c r="M151" s="8">
        <f t="shared" si="38"/>
        <v>30.386740331491712</v>
      </c>
      <c r="N151" s="21">
        <f t="shared" si="39"/>
        <v>69.613259668508292</v>
      </c>
    </row>
    <row r="152" spans="1:18">
      <c r="A152" s="73"/>
      <c r="B152" s="4" t="s">
        <v>62</v>
      </c>
      <c r="C152" s="3" t="s">
        <v>12</v>
      </c>
      <c r="D152" s="14">
        <v>38939</v>
      </c>
      <c r="E152" s="5">
        <v>4</v>
      </c>
      <c r="F152" s="7">
        <v>4.54</v>
      </c>
      <c r="G152" s="7">
        <v>0.94</v>
      </c>
      <c r="H152" s="7">
        <f t="shared" si="31"/>
        <v>20.704845814977972</v>
      </c>
      <c r="I152" s="7">
        <v>3.6</v>
      </c>
      <c r="J152" s="15">
        <v>0.80000000000000016</v>
      </c>
      <c r="K152" s="7">
        <f t="shared" ref="K152:K157" si="41">100*J152/F152</f>
        <v>17.621145374449341</v>
      </c>
      <c r="L152" s="28">
        <f t="shared" si="36"/>
        <v>61.674008810572687</v>
      </c>
      <c r="M152" s="8">
        <f t="shared" si="38"/>
        <v>22.222222222222225</v>
      </c>
      <c r="N152" s="21">
        <f t="shared" si="39"/>
        <v>77.777777777777771</v>
      </c>
    </row>
    <row r="153" spans="1:18">
      <c r="A153" s="73"/>
      <c r="B153" s="4" t="s">
        <v>62</v>
      </c>
      <c r="C153" s="10" t="s">
        <v>33</v>
      </c>
      <c r="D153" s="11">
        <v>38985</v>
      </c>
      <c r="E153" s="5">
        <v>4</v>
      </c>
      <c r="F153" s="7">
        <v>10.23</v>
      </c>
      <c r="G153" s="7">
        <v>2.41</v>
      </c>
      <c r="H153" s="7">
        <f t="shared" si="31"/>
        <v>23.558162267839688</v>
      </c>
      <c r="I153" s="7">
        <v>7.8</v>
      </c>
      <c r="J153" s="8">
        <v>1.59</v>
      </c>
      <c r="K153" s="7">
        <f t="shared" si="41"/>
        <v>15.542521994134896</v>
      </c>
      <c r="L153" s="28">
        <f t="shared" si="36"/>
        <v>60.899315738025415</v>
      </c>
      <c r="M153" s="8">
        <f t="shared" si="38"/>
        <v>20.384615384615387</v>
      </c>
      <c r="N153" s="21">
        <f t="shared" si="39"/>
        <v>79.615384615384627</v>
      </c>
    </row>
    <row r="154" spans="1:18">
      <c r="A154" s="73"/>
      <c r="B154" s="4" t="s">
        <v>63</v>
      </c>
      <c r="C154" s="3">
        <v>1</v>
      </c>
      <c r="D154" s="14">
        <v>38859</v>
      </c>
      <c r="E154" s="5">
        <v>3</v>
      </c>
      <c r="F154" s="7">
        <v>12.43</v>
      </c>
      <c r="G154" s="7">
        <v>0.65</v>
      </c>
      <c r="H154" s="7">
        <f t="shared" si="31"/>
        <v>5.2292839903459374</v>
      </c>
      <c r="I154" s="7">
        <v>11.79</v>
      </c>
      <c r="J154" s="7">
        <v>3.6</v>
      </c>
      <c r="K154" s="7">
        <f t="shared" si="41"/>
        <v>28.962188254223655</v>
      </c>
      <c r="L154" s="28">
        <f t="shared" si="36"/>
        <v>65.808527755430418</v>
      </c>
      <c r="M154" s="8">
        <f t="shared" si="38"/>
        <v>30.534351145038169</v>
      </c>
      <c r="N154" s="21">
        <f t="shared" si="39"/>
        <v>69.465648854961842</v>
      </c>
    </row>
    <row r="155" spans="1:18">
      <c r="A155" s="73"/>
      <c r="B155" s="4" t="s">
        <v>63</v>
      </c>
      <c r="C155" s="3">
        <v>2</v>
      </c>
      <c r="D155" s="14">
        <v>38963</v>
      </c>
      <c r="E155" s="5">
        <v>3</v>
      </c>
      <c r="F155" s="7">
        <v>14.14</v>
      </c>
      <c r="G155" s="7">
        <v>0.15</v>
      </c>
      <c r="H155" s="7">
        <f t="shared" si="31"/>
        <v>1.0608203677510608</v>
      </c>
      <c r="I155" s="7">
        <v>13.98</v>
      </c>
      <c r="J155" s="7">
        <v>5.65</v>
      </c>
      <c r="K155" s="7">
        <f t="shared" si="41"/>
        <v>39.957567185289953</v>
      </c>
      <c r="L155" s="28">
        <f t="shared" si="36"/>
        <v>58.981612446958977</v>
      </c>
      <c r="M155" s="8">
        <f t="shared" si="38"/>
        <v>40.414878397711021</v>
      </c>
      <c r="N155" s="21">
        <f t="shared" si="39"/>
        <v>59.585121602288979</v>
      </c>
    </row>
    <row r="156" spans="1:18">
      <c r="A156" s="73"/>
      <c r="B156" s="4" t="s">
        <v>64</v>
      </c>
      <c r="C156" s="3">
        <v>2</v>
      </c>
      <c r="D156" s="14">
        <v>38838</v>
      </c>
      <c r="E156" s="5">
        <v>11</v>
      </c>
      <c r="F156" s="7">
        <v>11.56</v>
      </c>
      <c r="G156" s="7">
        <v>1.43</v>
      </c>
      <c r="H156" s="7">
        <f t="shared" si="31"/>
        <v>12.370242214532871</v>
      </c>
      <c r="I156" s="7">
        <v>10.119999999999999</v>
      </c>
      <c r="J156" s="7">
        <v>3.19</v>
      </c>
      <c r="K156" s="7">
        <f t="shared" si="41"/>
        <v>27.59515570934256</v>
      </c>
      <c r="L156" s="28">
        <f t="shared" si="36"/>
        <v>60.034602076124578</v>
      </c>
      <c r="M156" s="8">
        <f t="shared" si="38"/>
        <v>31.521739130434785</v>
      </c>
      <c r="N156" s="21">
        <f t="shared" si="39"/>
        <v>68.478260869565219</v>
      </c>
    </row>
    <row r="157" spans="1:18">
      <c r="A157" s="73"/>
      <c r="B157" s="4" t="s">
        <v>64</v>
      </c>
      <c r="C157" s="3">
        <v>1</v>
      </c>
      <c r="D157" s="14">
        <v>38852</v>
      </c>
      <c r="E157" s="5">
        <v>5</v>
      </c>
      <c r="F157" s="7">
        <v>10.52</v>
      </c>
      <c r="G157" s="7">
        <v>1.85</v>
      </c>
      <c r="H157" s="7">
        <f t="shared" si="31"/>
        <v>17.585551330798481</v>
      </c>
      <c r="I157" s="7">
        <v>8.6999999999999993</v>
      </c>
      <c r="J157" s="7">
        <v>1.99</v>
      </c>
      <c r="K157" s="7">
        <f t="shared" si="41"/>
        <v>18.916349809885933</v>
      </c>
      <c r="L157" s="28">
        <f t="shared" si="36"/>
        <v>63.49809885931559</v>
      </c>
      <c r="M157" s="8">
        <f t="shared" si="38"/>
        <v>22.873563218390807</v>
      </c>
      <c r="N157" s="21">
        <f t="shared" si="39"/>
        <v>77.126436781609186</v>
      </c>
    </row>
    <row r="158" spans="1:18">
      <c r="A158" s="73"/>
      <c r="B158" s="4" t="s">
        <v>64</v>
      </c>
      <c r="C158" s="3" t="s">
        <v>16</v>
      </c>
      <c r="D158" s="14">
        <v>38875</v>
      </c>
      <c r="E158" s="5">
        <v>13</v>
      </c>
      <c r="F158" s="7">
        <v>8.02</v>
      </c>
      <c r="G158" s="7">
        <v>0.93</v>
      </c>
      <c r="H158" s="7">
        <f t="shared" si="31"/>
        <v>11.596009975062344</v>
      </c>
      <c r="I158" s="7">
        <v>7.14</v>
      </c>
      <c r="J158" s="15">
        <v>1.5649999999999999</v>
      </c>
      <c r="K158" s="7">
        <f t="shared" ref="K158:K159" si="42">100*J158/F158</f>
        <v>19.513715710723194</v>
      </c>
      <c r="L158" s="28">
        <f t="shared" si="36"/>
        <v>68.890274314214466</v>
      </c>
      <c r="M158" s="8">
        <f t="shared" si="38"/>
        <v>21.918767507002801</v>
      </c>
      <c r="N158" s="21">
        <f t="shared" si="39"/>
        <v>78.081232492997188</v>
      </c>
    </row>
    <row r="159" spans="1:18">
      <c r="A159" s="73"/>
      <c r="B159" s="4" t="s">
        <v>64</v>
      </c>
      <c r="C159" s="3" t="s">
        <v>16</v>
      </c>
      <c r="D159" s="14">
        <v>38892</v>
      </c>
      <c r="E159" s="5">
        <v>17</v>
      </c>
      <c r="F159" s="5">
        <v>9.6199999999999992</v>
      </c>
      <c r="G159" s="7">
        <v>1.02</v>
      </c>
      <c r="H159" s="7">
        <f t="shared" si="31"/>
        <v>10.602910602910605</v>
      </c>
      <c r="I159" s="7">
        <v>8.67</v>
      </c>
      <c r="J159" s="15">
        <v>4.4000000000000004</v>
      </c>
      <c r="K159" s="7">
        <f t="shared" si="42"/>
        <v>45.738045738045749</v>
      </c>
      <c r="L159" s="28">
        <f t="shared" si="36"/>
        <v>43.659043659043654</v>
      </c>
      <c r="M159" s="8">
        <f t="shared" si="38"/>
        <v>50.749711649365636</v>
      </c>
      <c r="N159" s="21">
        <f t="shared" si="39"/>
        <v>49.250288350634371</v>
      </c>
    </row>
    <row r="160" spans="1:18">
      <c r="A160" s="73"/>
      <c r="B160" s="4" t="s">
        <v>64</v>
      </c>
      <c r="C160" s="3" t="s">
        <v>16</v>
      </c>
      <c r="D160" s="14">
        <v>38925</v>
      </c>
      <c r="E160" s="5">
        <v>21</v>
      </c>
      <c r="F160" s="7">
        <v>9.0500000000000007</v>
      </c>
      <c r="G160" s="7">
        <v>1.28</v>
      </c>
      <c r="H160" s="7">
        <f t="shared" si="31"/>
        <v>14.143646408839778</v>
      </c>
      <c r="I160" s="7">
        <v>7.76</v>
      </c>
      <c r="J160" s="15">
        <v>1.135</v>
      </c>
      <c r="K160" s="7">
        <f t="shared" ref="K160:K183" si="43">100*J160/F160</f>
        <v>12.541436464088397</v>
      </c>
      <c r="L160" s="28">
        <f t="shared" si="36"/>
        <v>73.314917127071837</v>
      </c>
      <c r="M160" s="8">
        <f t="shared" si="38"/>
        <v>14.626288659793815</v>
      </c>
      <c r="N160" s="21">
        <f t="shared" si="39"/>
        <v>85.373711340206199</v>
      </c>
    </row>
    <row r="161" spans="1:14">
      <c r="A161" s="73"/>
      <c r="B161" s="4" t="s">
        <v>65</v>
      </c>
      <c r="C161" s="3">
        <v>1</v>
      </c>
      <c r="D161" s="14">
        <v>38824</v>
      </c>
      <c r="E161" s="5">
        <v>2</v>
      </c>
      <c r="F161" s="7">
        <v>4.63</v>
      </c>
      <c r="G161" s="7">
        <v>0.4</v>
      </c>
      <c r="H161" s="7">
        <f t="shared" si="31"/>
        <v>8.639308855291576</v>
      </c>
      <c r="I161" s="7">
        <v>4.24</v>
      </c>
      <c r="J161" s="15">
        <v>0.43</v>
      </c>
      <c r="K161" s="7">
        <f t="shared" si="43"/>
        <v>9.2872570194384458</v>
      </c>
      <c r="L161" s="28">
        <f t="shared" si="36"/>
        <v>82.073434125269969</v>
      </c>
      <c r="M161" s="8">
        <f t="shared" si="38"/>
        <v>10.141509433962263</v>
      </c>
      <c r="N161" s="21">
        <f t="shared" si="39"/>
        <v>89.85849056603773</v>
      </c>
    </row>
    <row r="162" spans="1:14">
      <c r="A162" s="73"/>
      <c r="B162" s="4" t="s">
        <v>65</v>
      </c>
      <c r="C162" s="3">
        <v>1</v>
      </c>
      <c r="D162" s="14">
        <v>38898</v>
      </c>
      <c r="E162" s="5">
        <v>3</v>
      </c>
      <c r="F162" s="7">
        <v>5.18</v>
      </c>
      <c r="G162" s="7">
        <v>0.23</v>
      </c>
      <c r="H162" s="7">
        <f t="shared" si="31"/>
        <v>4.4401544401544406</v>
      </c>
      <c r="I162" s="7">
        <v>4.95</v>
      </c>
      <c r="J162" s="15">
        <v>0</v>
      </c>
      <c r="K162" s="7">
        <f t="shared" si="43"/>
        <v>0</v>
      </c>
      <c r="L162" s="28">
        <f t="shared" si="36"/>
        <v>95.559845559845556</v>
      </c>
      <c r="M162" s="8">
        <f t="shared" si="38"/>
        <v>0</v>
      </c>
      <c r="N162" s="21">
        <f t="shared" si="39"/>
        <v>100</v>
      </c>
    </row>
    <row r="163" spans="1:14">
      <c r="A163" s="73"/>
      <c r="B163" s="4" t="s">
        <v>65</v>
      </c>
      <c r="C163" s="3">
        <v>1</v>
      </c>
      <c r="D163" s="14">
        <v>38916</v>
      </c>
      <c r="E163" s="5">
        <v>3</v>
      </c>
      <c r="F163" s="7">
        <v>6.17</v>
      </c>
      <c r="G163" s="7">
        <v>0.7</v>
      </c>
      <c r="H163" s="7">
        <f t="shared" si="31"/>
        <v>11.345218800648299</v>
      </c>
      <c r="I163" s="7">
        <v>5.46</v>
      </c>
      <c r="J163" s="15">
        <v>0</v>
      </c>
      <c r="K163" s="7">
        <f t="shared" si="43"/>
        <v>0</v>
      </c>
      <c r="L163" s="28">
        <f t="shared" si="36"/>
        <v>88.654781199351703</v>
      </c>
      <c r="M163" s="8">
        <f t="shared" si="38"/>
        <v>0</v>
      </c>
      <c r="N163" s="21">
        <f t="shared" si="39"/>
        <v>100</v>
      </c>
    </row>
    <row r="164" spans="1:14">
      <c r="A164" s="73"/>
      <c r="B164" s="4" t="s">
        <v>65</v>
      </c>
      <c r="C164" s="3">
        <v>1</v>
      </c>
      <c r="D164" s="14">
        <v>38945</v>
      </c>
      <c r="E164" s="5">
        <v>3</v>
      </c>
      <c r="F164" s="7">
        <v>6.15</v>
      </c>
      <c r="G164" s="7">
        <v>0.37</v>
      </c>
      <c r="H164" s="7">
        <f t="shared" si="31"/>
        <v>6.0162601626016254</v>
      </c>
      <c r="I164" s="7">
        <v>5.79</v>
      </c>
      <c r="J164" s="15">
        <v>0.86</v>
      </c>
      <c r="K164" s="7">
        <f t="shared" si="43"/>
        <v>13.983739837398373</v>
      </c>
      <c r="L164" s="28">
        <f t="shared" si="36"/>
        <v>80</v>
      </c>
      <c r="M164" s="8">
        <f t="shared" si="38"/>
        <v>14.853195164075995</v>
      </c>
      <c r="N164" s="21">
        <f t="shared" si="39"/>
        <v>85.146804835924002</v>
      </c>
    </row>
    <row r="165" spans="1:14">
      <c r="A165" s="73"/>
      <c r="B165" s="4" t="s">
        <v>66</v>
      </c>
      <c r="C165" s="3">
        <v>1</v>
      </c>
      <c r="D165" s="14">
        <v>38855</v>
      </c>
      <c r="E165" s="5">
        <v>3</v>
      </c>
      <c r="F165" s="7">
        <v>4.78</v>
      </c>
      <c r="G165" s="7">
        <v>0</v>
      </c>
      <c r="H165" s="7">
        <f t="shared" si="31"/>
        <v>0</v>
      </c>
      <c r="I165" s="7">
        <v>4.78</v>
      </c>
      <c r="J165" s="15">
        <v>1.68</v>
      </c>
      <c r="K165" s="7">
        <f t="shared" si="43"/>
        <v>35.146443514644346</v>
      </c>
      <c r="L165" s="28">
        <f t="shared" si="36"/>
        <v>64.853556485355654</v>
      </c>
      <c r="M165" s="8">
        <f t="shared" si="38"/>
        <v>35.146443514644346</v>
      </c>
      <c r="N165" s="21">
        <f t="shared" si="39"/>
        <v>64.853556485355654</v>
      </c>
    </row>
    <row r="166" spans="1:14">
      <c r="A166" s="73"/>
      <c r="B166" s="4" t="s">
        <v>66</v>
      </c>
      <c r="C166" s="3">
        <v>2</v>
      </c>
      <c r="D166" s="14">
        <v>38864</v>
      </c>
      <c r="E166" s="5">
        <v>3</v>
      </c>
      <c r="F166" s="7">
        <v>4.79</v>
      </c>
      <c r="G166" s="7">
        <v>0</v>
      </c>
      <c r="H166" s="7">
        <f t="shared" si="31"/>
        <v>0</v>
      </c>
      <c r="I166" s="7">
        <v>4.79</v>
      </c>
      <c r="J166" s="15">
        <v>0.84</v>
      </c>
      <c r="K166" s="7">
        <f t="shared" si="43"/>
        <v>17.53653444676409</v>
      </c>
      <c r="L166" s="28">
        <f t="shared" si="36"/>
        <v>82.463465553235906</v>
      </c>
      <c r="M166" s="8">
        <f t="shared" si="38"/>
        <v>17.53653444676409</v>
      </c>
      <c r="N166" s="21">
        <f t="shared" si="39"/>
        <v>82.46346555323592</v>
      </c>
    </row>
    <row r="167" spans="1:14">
      <c r="A167" s="73"/>
      <c r="B167" s="4" t="s">
        <v>66</v>
      </c>
      <c r="C167" s="3" t="s">
        <v>14</v>
      </c>
      <c r="D167" s="14">
        <v>38905</v>
      </c>
      <c r="E167" s="5">
        <v>2</v>
      </c>
      <c r="F167" s="7">
        <v>3.51</v>
      </c>
      <c r="G167" s="7">
        <v>0.23</v>
      </c>
      <c r="H167" s="7">
        <f t="shared" si="31"/>
        <v>6.5527065527065531</v>
      </c>
      <c r="I167" s="7">
        <v>3.28</v>
      </c>
      <c r="J167" s="15">
        <v>0</v>
      </c>
      <c r="K167" s="7">
        <f t="shared" si="43"/>
        <v>0</v>
      </c>
      <c r="L167" s="28">
        <f t="shared" si="36"/>
        <v>93.447293447293447</v>
      </c>
      <c r="M167" s="8">
        <f t="shared" si="38"/>
        <v>0</v>
      </c>
      <c r="N167" s="21">
        <f t="shared" si="39"/>
        <v>100</v>
      </c>
    </row>
    <row r="168" spans="1:14">
      <c r="A168" s="73"/>
      <c r="B168" s="4" t="s">
        <v>67</v>
      </c>
      <c r="C168" s="3">
        <v>1</v>
      </c>
      <c r="D168" s="14">
        <v>38882</v>
      </c>
      <c r="E168" s="5">
        <v>3</v>
      </c>
      <c r="F168" s="7">
        <v>2.0099999999999998</v>
      </c>
      <c r="G168" s="7">
        <v>7.0000000000000007E-2</v>
      </c>
      <c r="H168" s="7">
        <f t="shared" si="31"/>
        <v>3.4825870646766179</v>
      </c>
      <c r="I168" s="7">
        <v>1.94</v>
      </c>
      <c r="J168" s="15">
        <v>0</v>
      </c>
      <c r="K168" s="7">
        <f t="shared" si="43"/>
        <v>0</v>
      </c>
      <c r="L168" s="28">
        <f t="shared" si="36"/>
        <v>96.517412935323378</v>
      </c>
      <c r="M168" s="8">
        <f t="shared" si="38"/>
        <v>0</v>
      </c>
      <c r="N168" s="21">
        <f t="shared" si="39"/>
        <v>100</v>
      </c>
    </row>
    <row r="169" spans="1:14">
      <c r="A169" s="73"/>
      <c r="B169" s="4" t="s">
        <v>67</v>
      </c>
      <c r="C169" s="3">
        <v>1</v>
      </c>
      <c r="D169" s="14">
        <v>38891</v>
      </c>
      <c r="E169" s="5">
        <v>3</v>
      </c>
      <c r="F169" s="7">
        <v>2.2200000000000002</v>
      </c>
      <c r="G169" s="7">
        <v>0.03</v>
      </c>
      <c r="H169" s="7">
        <f t="shared" si="31"/>
        <v>1.3513513513513513</v>
      </c>
      <c r="I169" s="7">
        <v>2.19</v>
      </c>
      <c r="J169" s="15">
        <v>0.18</v>
      </c>
      <c r="K169" s="7">
        <f t="shared" si="43"/>
        <v>8.108108108108107</v>
      </c>
      <c r="L169" s="28">
        <f t="shared" si="36"/>
        <v>90.540540540540547</v>
      </c>
      <c r="M169" s="8">
        <f t="shared" si="38"/>
        <v>8.2191780821917799</v>
      </c>
      <c r="N169" s="21">
        <f t="shared" si="39"/>
        <v>91.780821917808211</v>
      </c>
    </row>
    <row r="170" spans="1:14">
      <c r="A170" s="73"/>
      <c r="B170" s="4" t="s">
        <v>67</v>
      </c>
      <c r="C170" s="3">
        <v>1</v>
      </c>
      <c r="D170" s="14">
        <v>38903</v>
      </c>
      <c r="E170" s="5">
        <v>3</v>
      </c>
      <c r="F170" s="7">
        <v>2.13</v>
      </c>
      <c r="G170" s="7">
        <v>0.3</v>
      </c>
      <c r="H170" s="7">
        <f t="shared" si="31"/>
        <v>14.084507042253522</v>
      </c>
      <c r="I170" s="7">
        <v>1.83</v>
      </c>
      <c r="J170" s="15">
        <v>0.27</v>
      </c>
      <c r="K170" s="7">
        <f t="shared" si="43"/>
        <v>12.67605633802817</v>
      </c>
      <c r="L170" s="28">
        <f t="shared" si="36"/>
        <v>73.239436619718305</v>
      </c>
      <c r="M170" s="8">
        <f t="shared" si="38"/>
        <v>14.754098360655737</v>
      </c>
      <c r="N170" s="21">
        <f t="shared" si="39"/>
        <v>85.245901639344254</v>
      </c>
    </row>
    <row r="171" spans="1:14">
      <c r="A171" s="73"/>
      <c r="B171" s="4" t="s">
        <v>67</v>
      </c>
      <c r="C171" s="3">
        <v>1</v>
      </c>
      <c r="D171" s="14">
        <v>38938</v>
      </c>
      <c r="E171" s="5">
        <v>3</v>
      </c>
      <c r="F171" s="7">
        <v>2.27</v>
      </c>
      <c r="G171" s="7">
        <v>0.38</v>
      </c>
      <c r="H171" s="7">
        <f t="shared" si="31"/>
        <v>16.740088105726873</v>
      </c>
      <c r="I171" s="7">
        <v>1.89</v>
      </c>
      <c r="J171" s="15">
        <v>0</v>
      </c>
      <c r="K171" s="7">
        <f t="shared" si="43"/>
        <v>0</v>
      </c>
      <c r="L171" s="28">
        <f t="shared" si="36"/>
        <v>83.259911894273131</v>
      </c>
      <c r="M171" s="8">
        <f t="shared" si="38"/>
        <v>0</v>
      </c>
      <c r="N171" s="21">
        <f t="shared" si="39"/>
        <v>100</v>
      </c>
    </row>
    <row r="172" spans="1:14">
      <c r="A172" s="73"/>
      <c r="B172" s="4" t="s">
        <v>69</v>
      </c>
      <c r="C172" s="3" t="s">
        <v>16</v>
      </c>
      <c r="D172" s="14">
        <v>38896</v>
      </c>
      <c r="E172" s="5">
        <v>3</v>
      </c>
      <c r="F172" s="7">
        <v>8.51</v>
      </c>
      <c r="G172" s="7">
        <v>0.19</v>
      </c>
      <c r="H172" s="7">
        <f t="shared" si="31"/>
        <v>2.2326674500587544</v>
      </c>
      <c r="I172" s="7">
        <v>8.33</v>
      </c>
      <c r="J172" s="15">
        <v>0</v>
      </c>
      <c r="K172" s="7">
        <f t="shared" si="43"/>
        <v>0</v>
      </c>
      <c r="L172" s="28">
        <f t="shared" si="36"/>
        <v>97.767332549941244</v>
      </c>
      <c r="M172" s="8">
        <f t="shared" si="38"/>
        <v>0</v>
      </c>
      <c r="N172" s="21">
        <f t="shared" si="39"/>
        <v>100</v>
      </c>
    </row>
    <row r="173" spans="1:14">
      <c r="A173" s="73"/>
      <c r="B173" s="4" t="s">
        <v>70</v>
      </c>
      <c r="C173" s="3">
        <v>1</v>
      </c>
      <c r="D173" s="14">
        <v>38810</v>
      </c>
      <c r="E173" s="5">
        <v>3</v>
      </c>
      <c r="F173" s="7">
        <v>9.8000000000000007</v>
      </c>
      <c r="G173" s="7">
        <v>0.05</v>
      </c>
      <c r="H173" s="7">
        <f t="shared" si="31"/>
        <v>0.51020408163265307</v>
      </c>
      <c r="I173" s="7">
        <v>9.75</v>
      </c>
      <c r="J173" s="15">
        <v>6.52</v>
      </c>
      <c r="K173" s="7">
        <f t="shared" si="43"/>
        <v>66.530612244897952</v>
      </c>
      <c r="L173" s="28">
        <f t="shared" si="36"/>
        <v>32.95918367346939</v>
      </c>
      <c r="M173" s="8">
        <f t="shared" si="38"/>
        <v>66.871794871794862</v>
      </c>
      <c r="N173" s="21">
        <f t="shared" si="39"/>
        <v>33.128205128205138</v>
      </c>
    </row>
    <row r="174" spans="1:14">
      <c r="A174" s="73"/>
      <c r="B174" s="4" t="s">
        <v>70</v>
      </c>
      <c r="C174" s="3">
        <v>1</v>
      </c>
      <c r="D174" s="14">
        <v>38903</v>
      </c>
      <c r="E174" s="5">
        <v>2</v>
      </c>
      <c r="F174" s="7">
        <v>5.51</v>
      </c>
      <c r="G174" s="7">
        <v>0.28999999999999998</v>
      </c>
      <c r="H174" s="7">
        <f t="shared" si="31"/>
        <v>5.2631578947368416</v>
      </c>
      <c r="I174" s="7">
        <v>5.22</v>
      </c>
      <c r="J174" s="15">
        <v>0</v>
      </c>
      <c r="K174" s="7">
        <f t="shared" si="43"/>
        <v>0</v>
      </c>
      <c r="L174" s="28">
        <f t="shared" si="36"/>
        <v>94.736842105263165</v>
      </c>
      <c r="M174" s="8">
        <f t="shared" si="38"/>
        <v>0</v>
      </c>
      <c r="N174" s="21">
        <f t="shared" si="39"/>
        <v>100</v>
      </c>
    </row>
    <row r="175" spans="1:14">
      <c r="A175" s="73"/>
      <c r="B175" s="4" t="s">
        <v>71</v>
      </c>
      <c r="C175" s="3">
        <v>1</v>
      </c>
      <c r="D175" s="14">
        <v>38904</v>
      </c>
      <c r="E175" s="5">
        <v>2</v>
      </c>
      <c r="F175" s="7">
        <v>6.05</v>
      </c>
      <c r="G175" s="7">
        <v>0.12</v>
      </c>
      <c r="H175" s="7">
        <f t="shared" si="31"/>
        <v>1.9834710743801653</v>
      </c>
      <c r="I175" s="7">
        <v>5.94</v>
      </c>
      <c r="J175" s="15">
        <v>0.69</v>
      </c>
      <c r="K175" s="7">
        <f t="shared" si="43"/>
        <v>11.404958677685951</v>
      </c>
      <c r="L175" s="28">
        <f t="shared" si="36"/>
        <v>86.611570247933884</v>
      </c>
      <c r="M175" s="8">
        <f t="shared" si="38"/>
        <v>11.616161616161614</v>
      </c>
      <c r="N175" s="21">
        <f t="shared" si="39"/>
        <v>88.383838383838381</v>
      </c>
    </row>
    <row r="176" spans="1:14">
      <c r="A176" s="73"/>
      <c r="B176" s="4" t="s">
        <v>72</v>
      </c>
      <c r="C176" s="3">
        <v>1</v>
      </c>
      <c r="D176" s="14">
        <v>38842</v>
      </c>
      <c r="E176" s="5">
        <v>2</v>
      </c>
      <c r="F176" s="7">
        <v>5.0999999999999996</v>
      </c>
      <c r="G176" s="7">
        <v>0.55000000000000004</v>
      </c>
      <c r="H176" s="7">
        <f t="shared" si="31"/>
        <v>10.784313725490199</v>
      </c>
      <c r="I176" s="7">
        <v>4.54</v>
      </c>
      <c r="J176" s="15">
        <v>1.45</v>
      </c>
      <c r="K176" s="7">
        <f t="shared" si="43"/>
        <v>28.43137254901961</v>
      </c>
      <c r="L176" s="28">
        <f t="shared" si="36"/>
        <v>60.784313725490186</v>
      </c>
      <c r="M176" s="8">
        <f t="shared" si="38"/>
        <v>31.938325991189426</v>
      </c>
      <c r="N176" s="21">
        <f t="shared" si="39"/>
        <v>68.06167400881057</v>
      </c>
    </row>
    <row r="177" spans="1:14">
      <c r="A177" s="73"/>
      <c r="B177" s="4" t="s">
        <v>72</v>
      </c>
      <c r="C177" s="3" t="s">
        <v>16</v>
      </c>
      <c r="D177" s="14">
        <v>38852</v>
      </c>
      <c r="E177" s="5">
        <v>3</v>
      </c>
      <c r="F177" s="7">
        <v>9.11</v>
      </c>
      <c r="G177" s="7">
        <v>0.15</v>
      </c>
      <c r="H177" s="7">
        <f t="shared" si="31"/>
        <v>1.6465422612513723</v>
      </c>
      <c r="I177" s="7">
        <v>8.9700000000000006</v>
      </c>
      <c r="J177" s="15">
        <v>6.75</v>
      </c>
      <c r="K177" s="7">
        <f t="shared" si="43"/>
        <v>74.094401756311754</v>
      </c>
      <c r="L177" s="28">
        <f t="shared" si="36"/>
        <v>24.259055982436873</v>
      </c>
      <c r="M177" s="8">
        <f t="shared" si="38"/>
        <v>75.250836120401331</v>
      </c>
      <c r="N177" s="21">
        <f t="shared" si="39"/>
        <v>24.749163879598669</v>
      </c>
    </row>
    <row r="178" spans="1:14">
      <c r="A178" s="73"/>
      <c r="B178" s="4" t="s">
        <v>72</v>
      </c>
      <c r="C178" s="3" t="s">
        <v>14</v>
      </c>
      <c r="D178" s="14">
        <v>38861</v>
      </c>
      <c r="E178" s="5">
        <v>3</v>
      </c>
      <c r="F178" s="7">
        <v>7.34</v>
      </c>
      <c r="G178" s="7">
        <v>0.61</v>
      </c>
      <c r="H178" s="7">
        <f t="shared" si="31"/>
        <v>8.3106267029972756</v>
      </c>
      <c r="I178" s="7">
        <v>6.72</v>
      </c>
      <c r="J178" s="15">
        <v>1.4950000000000001</v>
      </c>
      <c r="K178" s="7">
        <f t="shared" si="43"/>
        <v>20.367847411444142</v>
      </c>
      <c r="L178" s="28">
        <f t="shared" si="36"/>
        <v>71.321525885558586</v>
      </c>
      <c r="M178" s="8">
        <f t="shared" si="38"/>
        <v>22.24702380952381</v>
      </c>
      <c r="N178" s="21">
        <f t="shared" si="39"/>
        <v>77.75297619047619</v>
      </c>
    </row>
    <row r="179" spans="1:14">
      <c r="A179" s="73"/>
      <c r="B179" s="4" t="s">
        <v>72</v>
      </c>
      <c r="C179" s="3">
        <v>4</v>
      </c>
      <c r="D179" s="14">
        <v>38868</v>
      </c>
      <c r="E179" s="5">
        <v>2</v>
      </c>
      <c r="F179" s="7">
        <v>2.38</v>
      </c>
      <c r="G179" s="7">
        <v>0.21</v>
      </c>
      <c r="H179" s="7">
        <f t="shared" si="31"/>
        <v>8.8235294117647065</v>
      </c>
      <c r="I179" s="7">
        <v>2.16</v>
      </c>
      <c r="J179" s="15">
        <v>1.7</v>
      </c>
      <c r="K179" s="7">
        <f t="shared" si="43"/>
        <v>71.428571428571431</v>
      </c>
      <c r="L179" s="28">
        <f t="shared" si="36"/>
        <v>19.747899159663866</v>
      </c>
      <c r="M179" s="8">
        <f t="shared" si="38"/>
        <v>78.703703703703695</v>
      </c>
      <c r="N179" s="21">
        <f t="shared" si="39"/>
        <v>21.296296296296305</v>
      </c>
    </row>
    <row r="180" spans="1:14">
      <c r="A180" s="73"/>
      <c r="B180" s="4" t="s">
        <v>72</v>
      </c>
      <c r="C180" s="3" t="s">
        <v>16</v>
      </c>
      <c r="D180" s="14">
        <v>38948</v>
      </c>
      <c r="E180" s="5">
        <v>3</v>
      </c>
      <c r="F180" s="7">
        <v>7.46</v>
      </c>
      <c r="G180" s="7">
        <v>0.45</v>
      </c>
      <c r="H180" s="7">
        <f t="shared" si="31"/>
        <v>6.032171581769437</v>
      </c>
      <c r="I180" s="7">
        <v>7.0149999999999997</v>
      </c>
      <c r="J180" s="15">
        <v>0</v>
      </c>
      <c r="K180" s="7">
        <f t="shared" si="43"/>
        <v>0</v>
      </c>
      <c r="L180" s="28">
        <f t="shared" si="36"/>
        <v>93.967828418230567</v>
      </c>
      <c r="M180" s="8">
        <f t="shared" si="38"/>
        <v>0</v>
      </c>
      <c r="N180" s="21">
        <f t="shared" si="39"/>
        <v>100</v>
      </c>
    </row>
    <row r="181" spans="1:14">
      <c r="A181" s="73"/>
      <c r="B181" s="4" t="s">
        <v>72</v>
      </c>
      <c r="C181" s="3" t="s">
        <v>14</v>
      </c>
      <c r="D181" s="14">
        <v>38958</v>
      </c>
      <c r="E181" s="5">
        <v>3</v>
      </c>
      <c r="F181" s="7">
        <v>7.58</v>
      </c>
      <c r="G181" s="7">
        <v>1.39</v>
      </c>
      <c r="H181" s="7">
        <f t="shared" si="31"/>
        <v>18.337730870712402</v>
      </c>
      <c r="I181" s="7">
        <v>6.18</v>
      </c>
      <c r="J181" s="15">
        <v>0</v>
      </c>
      <c r="K181" s="7">
        <f t="shared" si="43"/>
        <v>0</v>
      </c>
      <c r="L181" s="28">
        <f t="shared" si="36"/>
        <v>81.662269129287594</v>
      </c>
      <c r="M181" s="8">
        <f t="shared" si="38"/>
        <v>0</v>
      </c>
      <c r="N181" s="21">
        <f t="shared" si="39"/>
        <v>100</v>
      </c>
    </row>
    <row r="182" spans="1:14">
      <c r="A182" s="73"/>
      <c r="B182" s="4" t="s">
        <v>73</v>
      </c>
      <c r="C182" s="3" t="s">
        <v>12</v>
      </c>
      <c r="D182" s="14">
        <v>38854</v>
      </c>
      <c r="E182" s="5">
        <v>3</v>
      </c>
      <c r="F182" s="7">
        <v>5.0599999999999996</v>
      </c>
      <c r="G182" s="7">
        <v>0.12</v>
      </c>
      <c r="H182" s="7">
        <f t="shared" si="31"/>
        <v>2.3715415019762847</v>
      </c>
      <c r="I182" s="7">
        <v>4.95</v>
      </c>
      <c r="J182" s="15">
        <v>2.9133333333333336</v>
      </c>
      <c r="K182" s="7">
        <f t="shared" si="43"/>
        <v>57.575757575757585</v>
      </c>
      <c r="L182" s="28">
        <f t="shared" si="36"/>
        <v>40.052700922266126</v>
      </c>
      <c r="M182" s="8">
        <f t="shared" si="38"/>
        <v>58.855218855218858</v>
      </c>
      <c r="N182" s="21">
        <f t="shared" si="39"/>
        <v>41.144781144781142</v>
      </c>
    </row>
    <row r="183" spans="1:14">
      <c r="A183" s="73"/>
      <c r="B183" s="4" t="s">
        <v>73</v>
      </c>
      <c r="C183" s="3" t="s">
        <v>14</v>
      </c>
      <c r="D183" s="14">
        <v>38862</v>
      </c>
      <c r="E183" s="5">
        <v>3</v>
      </c>
      <c r="F183" s="7">
        <v>4.5599999999999996</v>
      </c>
      <c r="G183" s="7">
        <v>0.21</v>
      </c>
      <c r="H183" s="7">
        <f t="shared" si="31"/>
        <v>4.6052631578947372</v>
      </c>
      <c r="I183" s="7">
        <v>4.3499999999999996</v>
      </c>
      <c r="J183" s="15">
        <v>1.6</v>
      </c>
      <c r="K183" s="7">
        <f t="shared" si="43"/>
        <v>35.087719298245617</v>
      </c>
      <c r="L183" s="28">
        <f t="shared" si="36"/>
        <v>60.307017543859644</v>
      </c>
      <c r="M183" s="8">
        <f t="shared" si="38"/>
        <v>36.781609195402304</v>
      </c>
      <c r="N183" s="21">
        <f t="shared" si="39"/>
        <v>63.218390804597689</v>
      </c>
    </row>
    <row r="184" spans="1:14">
      <c r="A184" s="73"/>
      <c r="B184" s="4" t="s">
        <v>73</v>
      </c>
      <c r="C184" s="3" t="s">
        <v>13</v>
      </c>
      <c r="D184" s="14">
        <v>38892</v>
      </c>
      <c r="E184" s="5">
        <v>3</v>
      </c>
      <c r="F184" s="7">
        <v>4.9000000000000004</v>
      </c>
      <c r="G184" s="7">
        <v>0.49</v>
      </c>
      <c r="H184" s="7">
        <f t="shared" si="31"/>
        <v>10</v>
      </c>
      <c r="I184" s="7">
        <v>4.41</v>
      </c>
      <c r="J184" s="15">
        <v>0.1225</v>
      </c>
      <c r="K184" s="7">
        <f t="shared" ref="K184" si="44">100*J184/F184</f>
        <v>2.5</v>
      </c>
      <c r="L184" s="28">
        <f t="shared" si="36"/>
        <v>87.5</v>
      </c>
      <c r="M184" s="8">
        <f t="shared" si="38"/>
        <v>2.7777777777777777</v>
      </c>
      <c r="N184" s="21">
        <f t="shared" si="39"/>
        <v>97.222222222222229</v>
      </c>
    </row>
    <row r="185" spans="1:14">
      <c r="A185" s="73"/>
      <c r="B185" s="4" t="s">
        <v>73</v>
      </c>
      <c r="C185" s="3" t="s">
        <v>53</v>
      </c>
      <c r="D185" s="14">
        <v>38906</v>
      </c>
      <c r="E185" s="5">
        <v>1</v>
      </c>
      <c r="F185" s="7">
        <v>1.55</v>
      </c>
      <c r="G185" s="7">
        <v>0.02</v>
      </c>
      <c r="H185" s="7">
        <f t="shared" si="31"/>
        <v>1.2903225806451613</v>
      </c>
      <c r="I185" s="7">
        <v>1.53</v>
      </c>
      <c r="J185" s="3">
        <v>0.33999999999999997</v>
      </c>
      <c r="K185" s="7">
        <f t="shared" ref="K185" si="45">100*J185/F185</f>
        <v>21.93548387096774</v>
      </c>
      <c r="L185" s="28">
        <f t="shared" si="36"/>
        <v>76.774193548387089</v>
      </c>
      <c r="M185" s="8">
        <f t="shared" si="38"/>
        <v>22.222222222222221</v>
      </c>
      <c r="N185" s="21">
        <f t="shared" si="39"/>
        <v>77.777777777777771</v>
      </c>
    </row>
    <row r="186" spans="1:14">
      <c r="A186" s="73"/>
      <c r="B186" s="4" t="s">
        <v>73</v>
      </c>
      <c r="C186" s="3" t="s">
        <v>16</v>
      </c>
      <c r="D186" s="14">
        <v>38948</v>
      </c>
      <c r="E186" s="5">
        <v>3</v>
      </c>
      <c r="F186" s="7">
        <v>9.18</v>
      </c>
      <c r="G186" s="7">
        <v>0.53</v>
      </c>
      <c r="H186" s="7">
        <f t="shared" si="31"/>
        <v>5.7734204793028328</v>
      </c>
      <c r="I186" s="7">
        <v>8.67</v>
      </c>
      <c r="J186" s="3">
        <v>1.63</v>
      </c>
      <c r="K186" s="7">
        <f t="shared" ref="K186:K187" si="46">100*J186/F186</f>
        <v>17.755991285403052</v>
      </c>
      <c r="L186" s="28">
        <f t="shared" si="36"/>
        <v>76.470588235294116</v>
      </c>
      <c r="M186" s="8">
        <f t="shared" si="38"/>
        <v>18.800461361014996</v>
      </c>
      <c r="N186" s="21">
        <f t="shared" si="39"/>
        <v>81.199538638985004</v>
      </c>
    </row>
    <row r="187" spans="1:14">
      <c r="A187" s="73"/>
      <c r="B187" s="4" t="s">
        <v>73</v>
      </c>
      <c r="C187" s="3" t="s">
        <v>75</v>
      </c>
      <c r="D187" s="14">
        <v>38958</v>
      </c>
      <c r="E187" s="5">
        <v>3</v>
      </c>
      <c r="F187" s="7">
        <v>4.75</v>
      </c>
      <c r="G187" s="7">
        <v>0.51</v>
      </c>
      <c r="H187" s="7">
        <f t="shared" si="31"/>
        <v>10.736842105263158</v>
      </c>
      <c r="I187" s="7">
        <v>4.26</v>
      </c>
      <c r="J187" s="15">
        <v>0</v>
      </c>
      <c r="K187" s="7">
        <f t="shared" si="46"/>
        <v>0</v>
      </c>
      <c r="L187" s="28">
        <f t="shared" si="36"/>
        <v>89.263157894736835</v>
      </c>
      <c r="M187" s="8">
        <f t="shared" si="38"/>
        <v>0</v>
      </c>
      <c r="N187" s="21">
        <f t="shared" si="39"/>
        <v>100</v>
      </c>
    </row>
    <row r="188" spans="1:14">
      <c r="A188" s="73"/>
      <c r="B188" s="4" t="s">
        <v>74</v>
      </c>
      <c r="C188" s="3" t="s">
        <v>16</v>
      </c>
      <c r="D188" s="14">
        <v>38884</v>
      </c>
      <c r="E188" s="5">
        <v>3</v>
      </c>
      <c r="F188" s="7">
        <v>5.2</v>
      </c>
      <c r="G188" s="7">
        <v>0.06</v>
      </c>
      <c r="H188" s="7">
        <f t="shared" si="31"/>
        <v>1.1538461538461537</v>
      </c>
      <c r="I188" s="7">
        <v>5.16</v>
      </c>
      <c r="J188" s="15">
        <v>0.17499999999999999</v>
      </c>
      <c r="K188" s="7">
        <f t="shared" ref="K188:K190" si="47">100*J188/F188</f>
        <v>3.3653846153846154</v>
      </c>
      <c r="L188" s="28">
        <f t="shared" si="36"/>
        <v>95.480769230769241</v>
      </c>
      <c r="M188" s="8">
        <f t="shared" si="38"/>
        <v>3.3914728682170541</v>
      </c>
      <c r="N188" s="21">
        <f t="shared" si="39"/>
        <v>96.608527131782949</v>
      </c>
    </row>
    <row r="189" spans="1:14">
      <c r="A189" s="73"/>
      <c r="B189" s="4" t="s">
        <v>74</v>
      </c>
      <c r="C189" s="3">
        <v>1</v>
      </c>
      <c r="D189" s="14">
        <v>38950</v>
      </c>
      <c r="E189" s="5">
        <v>3</v>
      </c>
      <c r="F189" s="7">
        <v>8.2200000000000006</v>
      </c>
      <c r="G189" s="7">
        <v>0</v>
      </c>
      <c r="H189" s="7">
        <f t="shared" si="31"/>
        <v>0</v>
      </c>
      <c r="I189" s="7">
        <v>8.2200000000000006</v>
      </c>
      <c r="J189" s="15">
        <v>1.47</v>
      </c>
      <c r="K189" s="7">
        <f t="shared" si="47"/>
        <v>17.883211678832115</v>
      </c>
      <c r="L189" s="28">
        <f t="shared" si="36"/>
        <v>82.116788321167888</v>
      </c>
      <c r="M189" s="8">
        <f t="shared" si="38"/>
        <v>17.883211678832115</v>
      </c>
      <c r="N189" s="21">
        <f t="shared" si="39"/>
        <v>82.116788321167888</v>
      </c>
    </row>
    <row r="190" spans="1:14">
      <c r="A190" s="73"/>
      <c r="B190" s="4" t="s">
        <v>74</v>
      </c>
      <c r="C190" s="3">
        <v>2</v>
      </c>
      <c r="D190" s="14">
        <v>38960</v>
      </c>
      <c r="E190" s="5">
        <v>3</v>
      </c>
      <c r="F190" s="7">
        <v>4.6500000000000004</v>
      </c>
      <c r="G190" s="7">
        <v>0</v>
      </c>
      <c r="H190" s="7">
        <f t="shared" si="31"/>
        <v>0</v>
      </c>
      <c r="I190" s="7">
        <v>4.6500000000000004</v>
      </c>
      <c r="J190" s="15">
        <v>0</v>
      </c>
      <c r="K190" s="7">
        <f t="shared" si="47"/>
        <v>0</v>
      </c>
      <c r="L190" s="28">
        <f t="shared" si="36"/>
        <v>100</v>
      </c>
      <c r="M190" s="8">
        <f t="shared" si="38"/>
        <v>0</v>
      </c>
      <c r="N190" s="21">
        <f t="shared" si="39"/>
        <v>100</v>
      </c>
    </row>
    <row r="191" spans="1:14">
      <c r="A191" s="73"/>
      <c r="B191" s="9" t="s">
        <v>46</v>
      </c>
      <c r="C191" s="10" t="s">
        <v>16</v>
      </c>
      <c r="D191" s="11">
        <v>38838</v>
      </c>
      <c r="E191" s="5">
        <v>3</v>
      </c>
      <c r="F191" s="10">
        <v>2.68</v>
      </c>
      <c r="G191" s="8">
        <v>0</v>
      </c>
      <c r="H191" s="8">
        <f t="shared" ref="H191:H269" si="48">100*G191/F191</f>
        <v>0</v>
      </c>
      <c r="I191" s="8">
        <v>2.5499999999999998</v>
      </c>
      <c r="J191" s="8">
        <f>(2.03/2)</f>
        <v>1.0149999999999999</v>
      </c>
      <c r="K191" s="8">
        <f t="shared" ref="K191:K207" si="49">100*J191/F191</f>
        <v>37.873134328358205</v>
      </c>
      <c r="L191" s="28">
        <f t="shared" si="36"/>
        <v>62.126865671641795</v>
      </c>
      <c r="M191" s="8">
        <f t="shared" si="38"/>
        <v>39.803921568627452</v>
      </c>
      <c r="N191" s="21">
        <f t="shared" si="39"/>
        <v>60.196078431372548</v>
      </c>
    </row>
    <row r="192" spans="1:14">
      <c r="A192" s="73"/>
      <c r="B192" s="9" t="s">
        <v>46</v>
      </c>
      <c r="C192" s="10" t="s">
        <v>16</v>
      </c>
      <c r="D192" s="11">
        <v>38846</v>
      </c>
      <c r="E192" s="10">
        <v>3</v>
      </c>
      <c r="F192" s="8">
        <v>2.92</v>
      </c>
      <c r="G192" s="8">
        <v>0</v>
      </c>
      <c r="H192" s="8">
        <f t="shared" si="48"/>
        <v>0</v>
      </c>
      <c r="I192" s="8">
        <v>2.78</v>
      </c>
      <c r="J192" s="8">
        <f>(0.11+1.65)/2</f>
        <v>0.88</v>
      </c>
      <c r="K192" s="8">
        <f t="shared" si="49"/>
        <v>30.136986301369863</v>
      </c>
      <c r="L192" s="28">
        <f t="shared" si="36"/>
        <v>69.863013698630141</v>
      </c>
      <c r="M192" s="8">
        <f t="shared" si="38"/>
        <v>31.654676258992808</v>
      </c>
      <c r="N192" s="21">
        <f t="shared" si="39"/>
        <v>68.345323741007192</v>
      </c>
    </row>
    <row r="193" spans="1:14">
      <c r="A193" s="73"/>
      <c r="B193" s="9" t="s">
        <v>46</v>
      </c>
      <c r="C193" s="10" t="s">
        <v>16</v>
      </c>
      <c r="D193" s="11">
        <v>38866</v>
      </c>
      <c r="E193" s="10">
        <v>3</v>
      </c>
      <c r="F193" s="8">
        <v>2.77</v>
      </c>
      <c r="G193" s="8">
        <v>0</v>
      </c>
      <c r="H193" s="8">
        <f t="shared" si="48"/>
        <v>0</v>
      </c>
      <c r="I193" s="8">
        <v>2.64</v>
      </c>
      <c r="J193" s="8">
        <v>0</v>
      </c>
      <c r="K193" s="8">
        <f t="shared" si="49"/>
        <v>0</v>
      </c>
      <c r="L193" s="28">
        <f t="shared" si="36"/>
        <v>100</v>
      </c>
      <c r="M193" s="8">
        <f t="shared" si="38"/>
        <v>0</v>
      </c>
      <c r="N193" s="21">
        <f t="shared" si="39"/>
        <v>100</v>
      </c>
    </row>
    <row r="194" spans="1:14">
      <c r="A194" s="73"/>
      <c r="B194" s="9" t="s">
        <v>46</v>
      </c>
      <c r="C194" s="10" t="s">
        <v>16</v>
      </c>
      <c r="D194" s="11">
        <v>38880</v>
      </c>
      <c r="E194" s="10">
        <v>3</v>
      </c>
      <c r="F194" s="8">
        <v>2.89</v>
      </c>
      <c r="G194" s="8">
        <v>0</v>
      </c>
      <c r="H194" s="8">
        <f t="shared" si="48"/>
        <v>0</v>
      </c>
      <c r="I194" s="8">
        <v>2.74</v>
      </c>
      <c r="J194" s="8">
        <v>0</v>
      </c>
      <c r="K194" s="8">
        <f t="shared" si="49"/>
        <v>0</v>
      </c>
      <c r="L194" s="28">
        <f t="shared" ref="L194:L225" si="50">100*(F194-G194-J194)/F194</f>
        <v>100</v>
      </c>
      <c r="M194" s="8">
        <f t="shared" si="38"/>
        <v>0</v>
      </c>
      <c r="N194" s="21">
        <f t="shared" si="39"/>
        <v>100</v>
      </c>
    </row>
    <row r="195" spans="1:14">
      <c r="A195" s="73"/>
      <c r="B195" s="9" t="s">
        <v>46</v>
      </c>
      <c r="C195" s="10">
        <v>2</v>
      </c>
      <c r="D195" s="11">
        <v>38889</v>
      </c>
      <c r="E195" s="10">
        <v>1</v>
      </c>
      <c r="F195" s="8">
        <v>1.36</v>
      </c>
      <c r="G195" s="8">
        <v>0</v>
      </c>
      <c r="H195" s="8">
        <f t="shared" si="48"/>
        <v>0</v>
      </c>
      <c r="I195" s="8">
        <v>1.3</v>
      </c>
      <c r="J195" s="8">
        <v>0</v>
      </c>
      <c r="K195" s="8">
        <f t="shared" si="49"/>
        <v>0</v>
      </c>
      <c r="L195" s="28">
        <f t="shared" si="50"/>
        <v>99.999999999999986</v>
      </c>
      <c r="M195" s="8">
        <f t="shared" si="38"/>
        <v>0</v>
      </c>
      <c r="N195" s="21">
        <f t="shared" si="39"/>
        <v>100</v>
      </c>
    </row>
    <row r="196" spans="1:14">
      <c r="A196" s="73"/>
      <c r="B196" s="9" t="s">
        <v>46</v>
      </c>
      <c r="C196" s="10" t="s">
        <v>16</v>
      </c>
      <c r="D196" s="11">
        <v>38899</v>
      </c>
      <c r="E196" s="10">
        <v>3</v>
      </c>
      <c r="F196" s="8">
        <v>1.71</v>
      </c>
      <c r="G196" s="8">
        <v>0</v>
      </c>
      <c r="H196" s="8">
        <f t="shared" si="48"/>
        <v>0</v>
      </c>
      <c r="I196" s="8">
        <v>1.63</v>
      </c>
      <c r="J196" s="8">
        <v>0</v>
      </c>
      <c r="K196" s="8">
        <f t="shared" si="49"/>
        <v>0</v>
      </c>
      <c r="L196" s="28">
        <f t="shared" si="50"/>
        <v>100</v>
      </c>
      <c r="M196" s="8">
        <f t="shared" si="38"/>
        <v>0</v>
      </c>
      <c r="N196" s="21">
        <f t="shared" si="39"/>
        <v>100</v>
      </c>
    </row>
    <row r="197" spans="1:14">
      <c r="A197" s="73"/>
      <c r="B197" s="9" t="s">
        <v>46</v>
      </c>
      <c r="C197" s="10">
        <v>2</v>
      </c>
      <c r="D197" s="11">
        <v>38954</v>
      </c>
      <c r="E197" s="10">
        <v>2</v>
      </c>
      <c r="F197" s="8">
        <v>3.31</v>
      </c>
      <c r="G197" s="8">
        <v>0</v>
      </c>
      <c r="H197" s="8">
        <f t="shared" si="48"/>
        <v>0</v>
      </c>
      <c r="I197" s="8">
        <v>3.14</v>
      </c>
      <c r="J197" s="8">
        <v>0</v>
      </c>
      <c r="K197" s="8">
        <f t="shared" si="49"/>
        <v>0</v>
      </c>
      <c r="L197" s="28">
        <f t="shared" si="50"/>
        <v>100</v>
      </c>
      <c r="M197" s="8">
        <f t="shared" si="38"/>
        <v>0</v>
      </c>
      <c r="N197" s="21">
        <f t="shared" si="39"/>
        <v>100</v>
      </c>
    </row>
    <row r="198" spans="1:14">
      <c r="A198" s="73"/>
      <c r="B198" s="9" t="s">
        <v>46</v>
      </c>
      <c r="C198" s="10" t="s">
        <v>16</v>
      </c>
      <c r="D198" s="11">
        <v>38961</v>
      </c>
      <c r="E198" s="10">
        <v>5</v>
      </c>
      <c r="F198" s="8">
        <v>2.36</v>
      </c>
      <c r="G198" s="8">
        <v>0</v>
      </c>
      <c r="H198" s="8">
        <f t="shared" si="48"/>
        <v>0</v>
      </c>
      <c r="I198" s="8">
        <v>2.2400000000000002</v>
      </c>
      <c r="J198" s="8">
        <v>0</v>
      </c>
      <c r="K198" s="8">
        <f t="shared" si="49"/>
        <v>0</v>
      </c>
      <c r="L198" s="28">
        <f t="shared" si="50"/>
        <v>100</v>
      </c>
      <c r="M198" s="8">
        <f t="shared" si="38"/>
        <v>0</v>
      </c>
      <c r="N198" s="21">
        <f t="shared" si="39"/>
        <v>100</v>
      </c>
    </row>
    <row r="199" spans="1:14">
      <c r="A199" s="73"/>
      <c r="B199" s="9" t="s">
        <v>46</v>
      </c>
      <c r="C199" s="10" t="s">
        <v>16</v>
      </c>
      <c r="D199" s="11">
        <v>38990</v>
      </c>
      <c r="E199" s="10">
        <v>3</v>
      </c>
      <c r="F199" s="8">
        <v>1.91</v>
      </c>
      <c r="G199" s="8">
        <v>0</v>
      </c>
      <c r="H199" s="8">
        <f t="shared" si="48"/>
        <v>0</v>
      </c>
      <c r="I199" s="8">
        <v>1.81</v>
      </c>
      <c r="J199" s="8">
        <v>0</v>
      </c>
      <c r="K199" s="8">
        <f t="shared" si="49"/>
        <v>0</v>
      </c>
      <c r="L199" s="28">
        <f t="shared" si="50"/>
        <v>100</v>
      </c>
      <c r="M199" s="8">
        <f t="shared" si="38"/>
        <v>0</v>
      </c>
      <c r="N199" s="21">
        <f t="shared" si="39"/>
        <v>100</v>
      </c>
    </row>
    <row r="200" spans="1:14">
      <c r="A200" s="73"/>
      <c r="B200" s="9" t="s">
        <v>15</v>
      </c>
      <c r="C200" s="10" t="s">
        <v>16</v>
      </c>
      <c r="D200" s="11">
        <v>38874</v>
      </c>
      <c r="E200" s="5">
        <v>3</v>
      </c>
      <c r="F200" s="7">
        <v>1.58</v>
      </c>
      <c r="G200" s="7">
        <v>0</v>
      </c>
      <c r="H200" s="7">
        <f t="shared" si="48"/>
        <v>0</v>
      </c>
      <c r="I200" s="7">
        <v>1.51</v>
      </c>
      <c r="J200" s="7">
        <v>0</v>
      </c>
      <c r="K200" s="7">
        <f t="shared" si="49"/>
        <v>0</v>
      </c>
      <c r="L200" s="28">
        <f t="shared" si="50"/>
        <v>100</v>
      </c>
      <c r="M200" s="8">
        <f t="shared" si="38"/>
        <v>0</v>
      </c>
      <c r="N200" s="21">
        <f t="shared" si="39"/>
        <v>100</v>
      </c>
    </row>
    <row r="201" spans="1:14">
      <c r="A201" s="73"/>
      <c r="B201" s="9" t="s">
        <v>15</v>
      </c>
      <c r="C201" s="10" t="s">
        <v>16</v>
      </c>
      <c r="D201" s="11">
        <v>38880</v>
      </c>
      <c r="E201" s="5">
        <v>3</v>
      </c>
      <c r="F201" s="7">
        <v>1.54</v>
      </c>
      <c r="G201" s="7">
        <v>0</v>
      </c>
      <c r="H201" s="7">
        <f t="shared" si="48"/>
        <v>0</v>
      </c>
      <c r="I201" s="7">
        <v>1.48</v>
      </c>
      <c r="J201" s="7">
        <v>0</v>
      </c>
      <c r="K201" s="7">
        <f t="shared" si="49"/>
        <v>0</v>
      </c>
      <c r="L201" s="28">
        <f t="shared" si="50"/>
        <v>100</v>
      </c>
      <c r="M201" s="8">
        <f t="shared" si="38"/>
        <v>0</v>
      </c>
      <c r="N201" s="21">
        <f t="shared" si="39"/>
        <v>100</v>
      </c>
    </row>
    <row r="202" spans="1:14">
      <c r="A202" s="73"/>
      <c r="B202" s="9" t="s">
        <v>15</v>
      </c>
      <c r="C202" s="10">
        <v>1</v>
      </c>
      <c r="D202" s="11">
        <v>38887</v>
      </c>
      <c r="E202" s="5">
        <v>3</v>
      </c>
      <c r="F202" s="7">
        <v>1.54</v>
      </c>
      <c r="G202" s="7">
        <v>0</v>
      </c>
      <c r="H202" s="7">
        <f t="shared" si="48"/>
        <v>0</v>
      </c>
      <c r="I202" s="7">
        <v>1.48</v>
      </c>
      <c r="J202" s="7">
        <v>0</v>
      </c>
      <c r="K202" s="7">
        <f t="shared" si="49"/>
        <v>0</v>
      </c>
      <c r="L202" s="28">
        <f t="shared" si="50"/>
        <v>100</v>
      </c>
      <c r="M202" s="8">
        <f t="shared" si="38"/>
        <v>0</v>
      </c>
      <c r="N202" s="21">
        <f t="shared" si="39"/>
        <v>100</v>
      </c>
    </row>
    <row r="203" spans="1:14">
      <c r="A203" s="73"/>
      <c r="B203" s="9" t="s">
        <v>15</v>
      </c>
      <c r="C203" s="10" t="s">
        <v>16</v>
      </c>
      <c r="D203" s="11">
        <v>38910</v>
      </c>
      <c r="E203" s="5">
        <v>3</v>
      </c>
      <c r="F203" s="7">
        <v>1.1299999999999999</v>
      </c>
      <c r="G203" s="7">
        <v>0</v>
      </c>
      <c r="H203" s="7">
        <f t="shared" si="48"/>
        <v>0</v>
      </c>
      <c r="I203" s="7">
        <v>1.08</v>
      </c>
      <c r="J203" s="7">
        <v>0</v>
      </c>
      <c r="K203" s="7">
        <f t="shared" si="49"/>
        <v>0</v>
      </c>
      <c r="L203" s="28">
        <f t="shared" si="50"/>
        <v>100</v>
      </c>
      <c r="M203" s="8">
        <f t="shared" si="38"/>
        <v>0</v>
      </c>
      <c r="N203" s="21">
        <f t="shared" si="39"/>
        <v>100</v>
      </c>
    </row>
    <row r="204" spans="1:14">
      <c r="A204" s="73"/>
      <c r="B204" s="9" t="s">
        <v>15</v>
      </c>
      <c r="C204" s="10">
        <v>1</v>
      </c>
      <c r="D204" s="11">
        <v>38932</v>
      </c>
      <c r="E204" s="5">
        <v>4</v>
      </c>
      <c r="F204" s="7">
        <v>2.17</v>
      </c>
      <c r="G204" s="7">
        <v>0</v>
      </c>
      <c r="H204" s="7">
        <f t="shared" si="48"/>
        <v>0</v>
      </c>
      <c r="I204" s="7">
        <v>2.06</v>
      </c>
      <c r="J204" s="7">
        <v>0</v>
      </c>
      <c r="K204" s="7">
        <f t="shared" si="49"/>
        <v>0</v>
      </c>
      <c r="L204" s="28">
        <f t="shared" si="50"/>
        <v>100</v>
      </c>
      <c r="M204" s="8">
        <f t="shared" si="38"/>
        <v>0</v>
      </c>
      <c r="N204" s="21">
        <f t="shared" si="39"/>
        <v>100</v>
      </c>
    </row>
    <row r="205" spans="1:14">
      <c r="A205" s="73"/>
      <c r="B205" s="9" t="s">
        <v>15</v>
      </c>
      <c r="C205" s="10" t="s">
        <v>16</v>
      </c>
      <c r="D205" s="11">
        <v>38953</v>
      </c>
      <c r="E205" s="5">
        <v>3</v>
      </c>
      <c r="F205" s="7">
        <v>1.33</v>
      </c>
      <c r="G205" s="7">
        <v>0</v>
      </c>
      <c r="H205" s="7">
        <f t="shared" si="48"/>
        <v>0</v>
      </c>
      <c r="I205" s="7">
        <v>1.26</v>
      </c>
      <c r="J205" s="7">
        <v>0</v>
      </c>
      <c r="K205" s="7">
        <f t="shared" si="49"/>
        <v>0</v>
      </c>
      <c r="L205" s="28">
        <f t="shared" si="50"/>
        <v>100</v>
      </c>
      <c r="M205" s="8">
        <f t="shared" si="38"/>
        <v>0</v>
      </c>
      <c r="N205" s="21">
        <f t="shared" si="39"/>
        <v>100</v>
      </c>
    </row>
    <row r="206" spans="1:14">
      <c r="A206" s="73"/>
      <c r="B206" s="9" t="s">
        <v>15</v>
      </c>
      <c r="C206" s="10" t="s">
        <v>16</v>
      </c>
      <c r="D206" s="11">
        <v>38988</v>
      </c>
      <c r="E206" s="5">
        <v>3</v>
      </c>
      <c r="F206" s="7">
        <v>1.35</v>
      </c>
      <c r="G206" s="7">
        <v>0</v>
      </c>
      <c r="H206" s="7">
        <f t="shared" si="48"/>
        <v>0</v>
      </c>
      <c r="I206" s="7">
        <v>1.3</v>
      </c>
      <c r="J206" s="7">
        <v>0</v>
      </c>
      <c r="K206" s="7">
        <f t="shared" si="49"/>
        <v>0</v>
      </c>
      <c r="L206" s="28">
        <f t="shared" si="50"/>
        <v>100</v>
      </c>
      <c r="M206" s="8">
        <f t="shared" si="38"/>
        <v>0</v>
      </c>
      <c r="N206" s="21">
        <f t="shared" si="39"/>
        <v>100</v>
      </c>
    </row>
    <row r="207" spans="1:14">
      <c r="A207" s="73"/>
      <c r="B207" s="4" t="s">
        <v>52</v>
      </c>
      <c r="C207" s="3">
        <v>3</v>
      </c>
      <c r="D207" s="14">
        <v>38887</v>
      </c>
      <c r="E207" s="5">
        <v>1</v>
      </c>
      <c r="F207" s="7">
        <v>14.45</v>
      </c>
      <c r="G207" s="7">
        <v>0</v>
      </c>
      <c r="H207" s="7">
        <f t="shared" si="48"/>
        <v>0</v>
      </c>
      <c r="I207" s="7">
        <v>14.45</v>
      </c>
      <c r="J207" s="7">
        <v>14</v>
      </c>
      <c r="K207" s="7">
        <f t="shared" si="49"/>
        <v>96.885813148788927</v>
      </c>
      <c r="L207" s="28">
        <f t="shared" si="50"/>
        <v>3.114186851211068</v>
      </c>
      <c r="M207" s="8">
        <f t="shared" si="38"/>
        <v>96.885813148788941</v>
      </c>
      <c r="N207" s="21">
        <f t="shared" si="39"/>
        <v>3.114186851211068</v>
      </c>
    </row>
    <row r="208" spans="1:14">
      <c r="A208" s="73"/>
      <c r="B208" s="4" t="s">
        <v>52</v>
      </c>
      <c r="C208" s="3" t="s">
        <v>33</v>
      </c>
      <c r="D208" s="14">
        <v>38964</v>
      </c>
      <c r="E208" s="5">
        <v>3</v>
      </c>
      <c r="F208" s="7">
        <v>21.67</v>
      </c>
      <c r="G208" s="7">
        <v>0.01</v>
      </c>
      <c r="H208" s="7">
        <f t="shared" si="48"/>
        <v>4.6146746654360866E-2</v>
      </c>
      <c r="I208" s="7">
        <v>21.66</v>
      </c>
      <c r="J208" s="3">
        <v>10.75</v>
      </c>
      <c r="K208" s="7">
        <f t="shared" ref="K208:K218" si="51">100*J208/F208</f>
        <v>49.607752653437927</v>
      </c>
      <c r="L208" s="28">
        <f t="shared" si="50"/>
        <v>50.3461005999077</v>
      </c>
      <c r="M208" s="8">
        <f t="shared" ref="M208:M271" si="52">J208/I208*100</f>
        <v>49.630655586334257</v>
      </c>
      <c r="N208" s="21">
        <f t="shared" ref="N208:N271" si="53">(I208-J208)/I208*100</f>
        <v>50.369344413665743</v>
      </c>
    </row>
    <row r="209" spans="1:14">
      <c r="A209" s="73"/>
      <c r="B209" s="4" t="s">
        <v>58</v>
      </c>
      <c r="C209" s="5">
        <v>1</v>
      </c>
      <c r="D209" s="6">
        <v>38841</v>
      </c>
      <c r="E209" s="5">
        <v>5</v>
      </c>
      <c r="F209" s="7">
        <v>8.24</v>
      </c>
      <c r="G209" s="7">
        <v>0.21</v>
      </c>
      <c r="H209" s="7">
        <f t="shared" si="48"/>
        <v>2.5485436893203883</v>
      </c>
      <c r="I209" s="7">
        <v>8.0299999999999994</v>
      </c>
      <c r="J209" s="7">
        <v>3.65</v>
      </c>
      <c r="K209" s="7">
        <f t="shared" si="51"/>
        <v>44.296116504854368</v>
      </c>
      <c r="L209" s="28">
        <f t="shared" si="50"/>
        <v>53.155339805825228</v>
      </c>
      <c r="M209" s="8">
        <f t="shared" si="52"/>
        <v>45.45454545454546</v>
      </c>
      <c r="N209" s="21">
        <f t="shared" si="53"/>
        <v>54.54545454545454</v>
      </c>
    </row>
    <row r="210" spans="1:14">
      <c r="A210" s="73"/>
      <c r="B210" s="4" t="s">
        <v>58</v>
      </c>
      <c r="C210" s="5">
        <v>1</v>
      </c>
      <c r="D210" s="14">
        <v>38923</v>
      </c>
      <c r="E210" s="10">
        <v>4</v>
      </c>
      <c r="F210" s="8">
        <v>5.08</v>
      </c>
      <c r="G210" s="8">
        <v>0.32</v>
      </c>
      <c r="H210" s="8">
        <f t="shared" si="48"/>
        <v>6.2992125984251963</v>
      </c>
      <c r="I210" s="8">
        <v>4.76</v>
      </c>
      <c r="J210" s="8">
        <v>0</v>
      </c>
      <c r="K210" s="8">
        <f t="shared" si="51"/>
        <v>0</v>
      </c>
      <c r="L210" s="28">
        <f t="shared" si="50"/>
        <v>93.7007874015748</v>
      </c>
      <c r="M210" s="8">
        <f t="shared" si="52"/>
        <v>0</v>
      </c>
      <c r="N210" s="21">
        <f t="shared" si="53"/>
        <v>100</v>
      </c>
    </row>
    <row r="211" spans="1:14">
      <c r="A211" s="73"/>
      <c r="B211" s="4" t="s">
        <v>58</v>
      </c>
      <c r="C211" s="5">
        <v>1</v>
      </c>
      <c r="D211" s="14">
        <v>38986</v>
      </c>
      <c r="E211" s="10">
        <v>4</v>
      </c>
      <c r="F211" s="8">
        <v>1.83</v>
      </c>
      <c r="G211" s="8">
        <v>0.19</v>
      </c>
      <c r="H211" s="8">
        <f t="shared" si="48"/>
        <v>10.382513661202186</v>
      </c>
      <c r="I211" s="8">
        <v>1.64</v>
      </c>
      <c r="J211" s="8">
        <v>0</v>
      </c>
      <c r="K211" s="8">
        <f t="shared" si="51"/>
        <v>0</v>
      </c>
      <c r="L211" s="28">
        <f t="shared" si="50"/>
        <v>89.617486338797818</v>
      </c>
      <c r="M211" s="8">
        <f t="shared" si="52"/>
        <v>0</v>
      </c>
      <c r="N211" s="21">
        <f t="shared" si="53"/>
        <v>100</v>
      </c>
    </row>
    <row r="212" spans="1:14">
      <c r="A212" s="73"/>
      <c r="B212" s="4" t="s">
        <v>79</v>
      </c>
      <c r="C212" s="3" t="s">
        <v>16</v>
      </c>
      <c r="D212" s="14">
        <v>38842</v>
      </c>
      <c r="E212" s="10">
        <v>8</v>
      </c>
      <c r="F212" s="8">
        <v>9.44</v>
      </c>
      <c r="G212" s="8">
        <v>0.88</v>
      </c>
      <c r="H212" s="8">
        <f t="shared" si="48"/>
        <v>9.3220338983050848</v>
      </c>
      <c r="I212" s="8">
        <v>8.56</v>
      </c>
      <c r="J212" s="8">
        <v>3.9950000000000001</v>
      </c>
      <c r="K212" s="8">
        <f t="shared" si="51"/>
        <v>42.319915254237287</v>
      </c>
      <c r="L212" s="28">
        <f t="shared" si="50"/>
        <v>48.358050847457619</v>
      </c>
      <c r="M212" s="8">
        <f t="shared" si="52"/>
        <v>46.670560747663551</v>
      </c>
      <c r="N212" s="21">
        <f t="shared" si="53"/>
        <v>53.329439252336449</v>
      </c>
    </row>
    <row r="213" spans="1:14">
      <c r="A213" s="73"/>
      <c r="B213" s="4" t="s">
        <v>79</v>
      </c>
      <c r="C213" s="5">
        <v>1</v>
      </c>
      <c r="D213" s="14">
        <v>38856</v>
      </c>
      <c r="E213" s="10">
        <v>6</v>
      </c>
      <c r="F213" s="8">
        <v>11.91</v>
      </c>
      <c r="G213" s="8">
        <v>1.06</v>
      </c>
      <c r="H213" s="8">
        <f t="shared" si="48"/>
        <v>8.9000839630562556</v>
      </c>
      <c r="I213" s="8">
        <v>10.86</v>
      </c>
      <c r="J213" s="8">
        <v>10.06</v>
      </c>
      <c r="K213" s="8">
        <f t="shared" si="51"/>
        <v>84.466834592779179</v>
      </c>
      <c r="L213" s="28">
        <f t="shared" si="50"/>
        <v>6.63308144416456</v>
      </c>
      <c r="M213" s="8">
        <f t="shared" si="52"/>
        <v>92.633517495395949</v>
      </c>
      <c r="N213" s="21">
        <f t="shared" si="53"/>
        <v>7.3664825046040425</v>
      </c>
    </row>
    <row r="214" spans="1:14">
      <c r="A214" s="73"/>
      <c r="B214" s="4" t="s">
        <v>79</v>
      </c>
      <c r="C214" s="5">
        <v>2</v>
      </c>
      <c r="D214" s="14">
        <v>38901</v>
      </c>
      <c r="E214" s="10">
        <v>6</v>
      </c>
      <c r="F214" s="8">
        <v>9.66</v>
      </c>
      <c r="G214" s="8">
        <v>2.12</v>
      </c>
      <c r="H214" s="8">
        <f t="shared" si="48"/>
        <v>21.946169772256727</v>
      </c>
      <c r="I214" s="8">
        <v>7.56</v>
      </c>
      <c r="J214" s="8">
        <v>6.06</v>
      </c>
      <c r="K214" s="8">
        <f t="shared" si="51"/>
        <v>62.732919254658384</v>
      </c>
      <c r="L214" s="28">
        <f t="shared" si="50"/>
        <v>15.320910973084892</v>
      </c>
      <c r="M214" s="8">
        <f t="shared" si="52"/>
        <v>80.158730158730165</v>
      </c>
      <c r="N214" s="21">
        <f t="shared" si="53"/>
        <v>19.841269841269842</v>
      </c>
    </row>
    <row r="215" spans="1:14" ht="15" customHeight="1">
      <c r="A215" s="73"/>
      <c r="B215" s="4" t="s">
        <v>79</v>
      </c>
      <c r="C215" s="3" t="s">
        <v>16</v>
      </c>
      <c r="D215" s="14">
        <v>38915</v>
      </c>
      <c r="E215" s="10">
        <v>14</v>
      </c>
      <c r="F215" s="8">
        <v>12.23</v>
      </c>
      <c r="G215" s="8">
        <v>1.33</v>
      </c>
      <c r="H215" s="8">
        <f t="shared" si="48"/>
        <v>10.874897792313982</v>
      </c>
      <c r="I215" s="8">
        <v>10.92</v>
      </c>
      <c r="J215" s="8">
        <v>5.6050000000000004</v>
      </c>
      <c r="K215" s="8">
        <f t="shared" si="51"/>
        <v>45.829926410466065</v>
      </c>
      <c r="L215" s="28">
        <f t="shared" si="50"/>
        <v>43.295175797219947</v>
      </c>
      <c r="M215" s="8">
        <f t="shared" si="52"/>
        <v>51.327838827838832</v>
      </c>
      <c r="N215" s="21">
        <f t="shared" si="53"/>
        <v>48.672161172161168</v>
      </c>
    </row>
    <row r="216" spans="1:14">
      <c r="A216" s="73"/>
      <c r="B216" s="4" t="s">
        <v>79</v>
      </c>
      <c r="C216" s="3" t="s">
        <v>16</v>
      </c>
      <c r="D216" s="14">
        <v>38929</v>
      </c>
      <c r="E216" s="10">
        <v>15</v>
      </c>
      <c r="F216" s="8">
        <v>13.372999999999999</v>
      </c>
      <c r="G216" s="8">
        <v>0.09</v>
      </c>
      <c r="H216" s="8">
        <f t="shared" si="48"/>
        <v>0.67299783145143199</v>
      </c>
      <c r="I216" s="8">
        <v>13.356</v>
      </c>
      <c r="J216" s="8">
        <v>10.27</v>
      </c>
      <c r="K216" s="8">
        <f t="shared" si="51"/>
        <v>76.79653032229119</v>
      </c>
      <c r="L216" s="28">
        <f t="shared" si="50"/>
        <v>22.530471846257385</v>
      </c>
      <c r="M216" s="8">
        <f t="shared" si="52"/>
        <v>76.894279724468404</v>
      </c>
      <c r="N216" s="21">
        <f t="shared" si="53"/>
        <v>23.105720275531599</v>
      </c>
    </row>
    <row r="217" spans="1:14">
      <c r="A217" s="73"/>
      <c r="B217" s="9" t="s">
        <v>18</v>
      </c>
      <c r="C217" s="10" t="s">
        <v>16</v>
      </c>
      <c r="D217" s="11">
        <v>38860</v>
      </c>
      <c r="E217" s="10">
        <v>3</v>
      </c>
      <c r="F217" s="7">
        <v>2.99</v>
      </c>
      <c r="G217" s="7">
        <v>0</v>
      </c>
      <c r="H217" s="7">
        <f t="shared" si="48"/>
        <v>0</v>
      </c>
      <c r="I217" s="7">
        <v>0.95</v>
      </c>
      <c r="J217" s="7">
        <v>0</v>
      </c>
      <c r="K217" s="7">
        <f t="shared" si="51"/>
        <v>0</v>
      </c>
      <c r="L217" s="28">
        <f t="shared" si="50"/>
        <v>99.999999999999986</v>
      </c>
      <c r="M217" s="8">
        <f t="shared" si="52"/>
        <v>0</v>
      </c>
      <c r="N217" s="21">
        <f t="shared" si="53"/>
        <v>100</v>
      </c>
    </row>
    <row r="218" spans="1:14">
      <c r="A218" s="73"/>
      <c r="B218" s="9" t="s">
        <v>18</v>
      </c>
      <c r="C218" s="10">
        <v>1</v>
      </c>
      <c r="D218" s="11">
        <v>38868</v>
      </c>
      <c r="E218" s="10">
        <v>2</v>
      </c>
      <c r="F218" s="7">
        <v>2.2999999999999998</v>
      </c>
      <c r="G218" s="7">
        <v>0</v>
      </c>
      <c r="H218" s="7">
        <f t="shared" si="48"/>
        <v>0</v>
      </c>
      <c r="I218" s="7">
        <v>2.1800000000000002</v>
      </c>
      <c r="J218" s="7">
        <v>1.57</v>
      </c>
      <c r="K218" s="7">
        <f t="shared" si="51"/>
        <v>68.260869565217391</v>
      </c>
      <c r="L218" s="28">
        <f t="shared" si="50"/>
        <v>31.739130434782599</v>
      </c>
      <c r="M218" s="8">
        <f t="shared" si="52"/>
        <v>72.018348623853214</v>
      </c>
      <c r="N218" s="21">
        <f t="shared" si="53"/>
        <v>27.981651376146793</v>
      </c>
    </row>
    <row r="219" spans="1:14">
      <c r="A219" s="73"/>
      <c r="B219" s="9" t="s">
        <v>18</v>
      </c>
      <c r="C219" s="10" t="s">
        <v>16</v>
      </c>
      <c r="D219" s="11">
        <v>38874</v>
      </c>
      <c r="E219" s="10">
        <v>3</v>
      </c>
      <c r="F219" s="7">
        <v>2.64</v>
      </c>
      <c r="G219" s="7">
        <v>0</v>
      </c>
      <c r="H219" s="7">
        <f t="shared" si="48"/>
        <v>0</v>
      </c>
      <c r="I219" s="7">
        <v>2.52</v>
      </c>
      <c r="J219" s="15">
        <v>1.3149999999999999</v>
      </c>
      <c r="K219" s="7">
        <f t="shared" ref="K219:K221" si="54">100*J219/F219</f>
        <v>49.810606060606055</v>
      </c>
      <c r="L219" s="28">
        <f t="shared" si="50"/>
        <v>50.189393939393945</v>
      </c>
      <c r="M219" s="8">
        <f t="shared" si="52"/>
        <v>52.182539682539677</v>
      </c>
      <c r="N219" s="21">
        <f t="shared" si="53"/>
        <v>47.817460317460316</v>
      </c>
    </row>
    <row r="220" spans="1:14">
      <c r="A220" s="73"/>
      <c r="B220" s="9" t="s">
        <v>18</v>
      </c>
      <c r="C220" s="10" t="s">
        <v>16</v>
      </c>
      <c r="D220" s="11">
        <v>38887</v>
      </c>
      <c r="E220" s="10">
        <v>3</v>
      </c>
      <c r="F220" s="7">
        <v>2.2599999999999998</v>
      </c>
      <c r="G220" s="7">
        <v>0</v>
      </c>
      <c r="H220" s="7">
        <f t="shared" si="48"/>
        <v>0</v>
      </c>
      <c r="I220" s="7">
        <v>2.16</v>
      </c>
      <c r="J220" s="15">
        <v>0.25</v>
      </c>
      <c r="K220" s="7">
        <f t="shared" si="54"/>
        <v>11.061946902654869</v>
      </c>
      <c r="L220" s="28">
        <f t="shared" si="50"/>
        <v>88.938053097345133</v>
      </c>
      <c r="M220" s="8">
        <f t="shared" si="52"/>
        <v>11.574074074074073</v>
      </c>
      <c r="N220" s="21">
        <f t="shared" si="53"/>
        <v>88.425925925925924</v>
      </c>
    </row>
    <row r="221" spans="1:14">
      <c r="A221" s="73"/>
      <c r="B221" s="9" t="s">
        <v>18</v>
      </c>
      <c r="C221" s="10">
        <v>2</v>
      </c>
      <c r="D221" s="11">
        <v>38901</v>
      </c>
      <c r="E221" s="10">
        <v>1</v>
      </c>
      <c r="F221" s="8">
        <v>2.13</v>
      </c>
      <c r="G221" s="8">
        <v>0</v>
      </c>
      <c r="H221" s="8">
        <f t="shared" si="48"/>
        <v>0</v>
      </c>
      <c r="I221" s="8">
        <v>2.02</v>
      </c>
      <c r="J221" s="8">
        <v>0.86</v>
      </c>
      <c r="K221" s="8">
        <f t="shared" si="54"/>
        <v>40.375586854460096</v>
      </c>
      <c r="L221" s="28">
        <f t="shared" si="50"/>
        <v>59.624413145539911</v>
      </c>
      <c r="M221" s="8">
        <f t="shared" si="52"/>
        <v>42.574257425742573</v>
      </c>
      <c r="N221" s="21">
        <f t="shared" si="53"/>
        <v>57.425742574257434</v>
      </c>
    </row>
    <row r="222" spans="1:14">
      <c r="A222" s="73"/>
      <c r="B222" s="9" t="s">
        <v>18</v>
      </c>
      <c r="C222" s="10" t="s">
        <v>16</v>
      </c>
      <c r="D222" s="11">
        <v>38910</v>
      </c>
      <c r="E222" s="10">
        <v>3</v>
      </c>
      <c r="F222" s="8">
        <v>1.97</v>
      </c>
      <c r="G222" s="8">
        <v>0</v>
      </c>
      <c r="H222" s="8">
        <f t="shared" si="48"/>
        <v>0</v>
      </c>
      <c r="I222" s="8">
        <v>1.87</v>
      </c>
      <c r="J222" s="8">
        <f>0.27/2</f>
        <v>0.13500000000000001</v>
      </c>
      <c r="K222" s="8">
        <f t="shared" ref="K222" si="55">100*J222/F222</f>
        <v>6.8527918781725887</v>
      </c>
      <c r="L222" s="28">
        <f t="shared" si="50"/>
        <v>93.147208121827418</v>
      </c>
      <c r="M222" s="8">
        <f t="shared" si="52"/>
        <v>7.2192513368983953</v>
      </c>
      <c r="N222" s="21">
        <f t="shared" si="53"/>
        <v>92.780748663101605</v>
      </c>
    </row>
    <row r="223" spans="1:14">
      <c r="A223" s="73"/>
      <c r="B223" s="9" t="s">
        <v>18</v>
      </c>
      <c r="C223" s="10" t="s">
        <v>16</v>
      </c>
      <c r="D223" s="11">
        <v>38934</v>
      </c>
      <c r="E223" s="10">
        <v>3</v>
      </c>
      <c r="F223" s="8">
        <v>2.73</v>
      </c>
      <c r="G223" s="8">
        <v>0</v>
      </c>
      <c r="H223" s="8">
        <f t="shared" si="48"/>
        <v>0</v>
      </c>
      <c r="I223" s="8">
        <v>2.59</v>
      </c>
      <c r="J223" s="8">
        <v>0</v>
      </c>
      <c r="K223" s="8">
        <f t="shared" ref="K223:K225" si="56">100*J223/F223</f>
        <v>0</v>
      </c>
      <c r="L223" s="28">
        <f t="shared" si="50"/>
        <v>100</v>
      </c>
      <c r="M223" s="8">
        <f t="shared" si="52"/>
        <v>0</v>
      </c>
      <c r="N223" s="21">
        <f t="shared" si="53"/>
        <v>100</v>
      </c>
    </row>
    <row r="224" spans="1:14">
      <c r="A224" s="73"/>
      <c r="B224" s="9" t="s">
        <v>18</v>
      </c>
      <c r="C224" s="10">
        <v>1</v>
      </c>
      <c r="D224" s="11">
        <v>38953</v>
      </c>
      <c r="E224" s="10">
        <v>2</v>
      </c>
      <c r="F224" s="8">
        <v>2.0099999999999998</v>
      </c>
      <c r="G224" s="8">
        <v>0</v>
      </c>
      <c r="H224" s="8">
        <f t="shared" si="48"/>
        <v>0</v>
      </c>
      <c r="I224" s="8">
        <v>1.9</v>
      </c>
      <c r="J224" s="8">
        <v>0</v>
      </c>
      <c r="K224" s="8">
        <f t="shared" si="56"/>
        <v>0</v>
      </c>
      <c r="L224" s="28">
        <f t="shared" si="50"/>
        <v>100</v>
      </c>
      <c r="M224" s="8">
        <f t="shared" si="52"/>
        <v>0</v>
      </c>
      <c r="N224" s="21">
        <f t="shared" si="53"/>
        <v>100</v>
      </c>
    </row>
    <row r="225" spans="1:14" ht="15.75" thickBot="1">
      <c r="A225" s="74"/>
      <c r="B225" s="9" t="s">
        <v>18</v>
      </c>
      <c r="C225" s="10">
        <v>2</v>
      </c>
      <c r="D225" s="11">
        <v>38992</v>
      </c>
      <c r="E225" s="10">
        <v>1</v>
      </c>
      <c r="F225" s="8">
        <v>2.35</v>
      </c>
      <c r="G225" s="8">
        <v>0</v>
      </c>
      <c r="H225" s="8">
        <f t="shared" si="48"/>
        <v>0</v>
      </c>
      <c r="I225" s="8">
        <v>2.23</v>
      </c>
      <c r="J225" s="8">
        <v>0</v>
      </c>
      <c r="K225" s="8">
        <f t="shared" si="56"/>
        <v>0</v>
      </c>
      <c r="L225" s="28">
        <f t="shared" si="50"/>
        <v>100</v>
      </c>
      <c r="M225" s="8">
        <f t="shared" si="52"/>
        <v>0</v>
      </c>
      <c r="N225" s="22">
        <f t="shared" si="53"/>
        <v>100</v>
      </c>
    </row>
    <row r="226" spans="1:14" ht="15.75" thickBot="1">
      <c r="A226" s="75">
        <v>2007</v>
      </c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7"/>
    </row>
    <row r="227" spans="1:14">
      <c r="A227" s="72">
        <v>2007</v>
      </c>
      <c r="B227" s="5" t="s">
        <v>72</v>
      </c>
      <c r="C227" s="10" t="s">
        <v>16</v>
      </c>
      <c r="D227" s="11">
        <v>39201</v>
      </c>
      <c r="E227" s="5">
        <v>3</v>
      </c>
      <c r="F227" s="8">
        <v>11.35</v>
      </c>
      <c r="G227" s="8">
        <v>1.35</v>
      </c>
      <c r="H227" s="8">
        <f t="shared" si="48"/>
        <v>11.894273127753305</v>
      </c>
      <c r="I227" s="8">
        <v>9.99</v>
      </c>
      <c r="J227" s="8">
        <v>2.88</v>
      </c>
      <c r="K227" s="8">
        <f t="shared" ref="K227:K230" si="57">100*J227/F227</f>
        <v>25.37444933920705</v>
      </c>
      <c r="L227" s="28">
        <f>100*(F227-G227-J227)/F227</f>
        <v>62.731277533039652</v>
      </c>
      <c r="M227" s="8">
        <f t="shared" si="52"/>
        <v>28.828828828828829</v>
      </c>
      <c r="N227" s="20">
        <f t="shared" si="53"/>
        <v>71.171171171171181</v>
      </c>
    </row>
    <row r="228" spans="1:14">
      <c r="A228" s="73"/>
      <c r="B228" s="5" t="s">
        <v>72</v>
      </c>
      <c r="C228" s="10" t="s">
        <v>14</v>
      </c>
      <c r="D228" s="11">
        <v>39247</v>
      </c>
      <c r="E228" s="5">
        <v>3</v>
      </c>
      <c r="F228" s="5">
        <v>7.87</v>
      </c>
      <c r="G228" s="8">
        <v>1.38</v>
      </c>
      <c r="H228" s="8">
        <f t="shared" si="48"/>
        <v>17.534942820838626</v>
      </c>
      <c r="I228" s="8">
        <v>6.48</v>
      </c>
      <c r="J228" s="8">
        <v>0</v>
      </c>
      <c r="K228" s="8">
        <f t="shared" si="57"/>
        <v>0</v>
      </c>
      <c r="L228" s="28">
        <f>100*(F228-G228-J228)/F228</f>
        <v>82.465057179161377</v>
      </c>
      <c r="M228" s="8">
        <f t="shared" si="52"/>
        <v>0</v>
      </c>
      <c r="N228" s="21">
        <f t="shared" si="53"/>
        <v>100</v>
      </c>
    </row>
    <row r="229" spans="1:14">
      <c r="A229" s="73"/>
      <c r="B229" s="5" t="s">
        <v>72</v>
      </c>
      <c r="C229" s="10" t="s">
        <v>16</v>
      </c>
      <c r="D229" s="11">
        <v>39285</v>
      </c>
      <c r="E229" s="5">
        <v>3</v>
      </c>
      <c r="F229" s="8">
        <v>10.26</v>
      </c>
      <c r="G229" s="8">
        <v>0.61</v>
      </c>
      <c r="H229" s="8">
        <f t="shared" si="48"/>
        <v>5.9454191033138404</v>
      </c>
      <c r="I229" s="8">
        <v>9.66</v>
      </c>
      <c r="J229" s="8">
        <v>0</v>
      </c>
      <c r="K229" s="8">
        <f t="shared" si="57"/>
        <v>0</v>
      </c>
      <c r="L229" s="28">
        <f t="shared" ref="L229:L292" si="58">100*(F229-G229-J229)/F229</f>
        <v>94.054580896686161</v>
      </c>
      <c r="M229" s="8">
        <f t="shared" si="52"/>
        <v>0</v>
      </c>
      <c r="N229" s="21">
        <f t="shared" si="53"/>
        <v>100</v>
      </c>
    </row>
    <row r="230" spans="1:14">
      <c r="A230" s="73"/>
      <c r="B230" s="4" t="s">
        <v>72</v>
      </c>
      <c r="C230" s="10" t="s">
        <v>14</v>
      </c>
      <c r="D230" s="11">
        <v>39289</v>
      </c>
      <c r="E230" s="5">
        <v>3</v>
      </c>
      <c r="F230" s="7">
        <v>7.75</v>
      </c>
      <c r="G230" s="7">
        <v>1.35</v>
      </c>
      <c r="H230" s="7">
        <f t="shared" si="48"/>
        <v>17.419354838709676</v>
      </c>
      <c r="I230" s="7">
        <v>6.39</v>
      </c>
      <c r="J230" s="7">
        <v>0</v>
      </c>
      <c r="K230" s="7">
        <f t="shared" si="57"/>
        <v>0</v>
      </c>
      <c r="L230" s="28">
        <f t="shared" si="58"/>
        <v>82.58064516129032</v>
      </c>
      <c r="M230" s="8">
        <f t="shared" si="52"/>
        <v>0</v>
      </c>
      <c r="N230" s="21">
        <f t="shared" si="53"/>
        <v>100</v>
      </c>
    </row>
    <row r="231" spans="1:14">
      <c r="A231" s="73"/>
      <c r="B231" s="4" t="s">
        <v>72</v>
      </c>
      <c r="C231" s="10" t="s">
        <v>16</v>
      </c>
      <c r="D231" s="11">
        <v>39325</v>
      </c>
      <c r="E231" s="5">
        <v>3</v>
      </c>
      <c r="F231" s="7">
        <v>9.8800000000000008</v>
      </c>
      <c r="G231" s="7">
        <v>1.77</v>
      </c>
      <c r="H231" s="7">
        <f t="shared" si="48"/>
        <v>17.914979757085018</v>
      </c>
      <c r="I231" s="7">
        <v>8.1</v>
      </c>
      <c r="J231" s="10">
        <v>1.07</v>
      </c>
      <c r="K231" s="7">
        <f t="shared" ref="K231:K233" si="59">100*J231/F231</f>
        <v>10.82995951417004</v>
      </c>
      <c r="L231" s="28">
        <f t="shared" si="58"/>
        <v>71.255060728744951</v>
      </c>
      <c r="M231" s="8">
        <f t="shared" si="52"/>
        <v>13.209876543209878</v>
      </c>
      <c r="N231" s="21">
        <f t="shared" si="53"/>
        <v>86.790123456790127</v>
      </c>
    </row>
    <row r="232" spans="1:14">
      <c r="A232" s="73"/>
      <c r="B232" s="4" t="s">
        <v>72</v>
      </c>
      <c r="C232" s="10" t="s">
        <v>14</v>
      </c>
      <c r="D232" s="11">
        <v>39334</v>
      </c>
      <c r="E232" s="5">
        <v>2</v>
      </c>
      <c r="F232" s="7">
        <v>6.13</v>
      </c>
      <c r="G232" s="7">
        <v>0.73</v>
      </c>
      <c r="H232" s="7">
        <f t="shared" si="48"/>
        <v>11.908646003262643</v>
      </c>
      <c r="I232" s="7">
        <v>5.4</v>
      </c>
      <c r="J232" s="7">
        <v>0</v>
      </c>
      <c r="K232" s="7">
        <f t="shared" si="59"/>
        <v>0</v>
      </c>
      <c r="L232" s="28">
        <f t="shared" si="58"/>
        <v>88.091353996737354</v>
      </c>
      <c r="M232" s="8">
        <f t="shared" si="52"/>
        <v>0</v>
      </c>
      <c r="N232" s="21">
        <f t="shared" si="53"/>
        <v>100</v>
      </c>
    </row>
    <row r="233" spans="1:14">
      <c r="A233" s="73"/>
      <c r="B233" s="4" t="s">
        <v>72</v>
      </c>
      <c r="C233" s="10">
        <v>1</v>
      </c>
      <c r="D233" s="11">
        <v>39363</v>
      </c>
      <c r="E233" s="5">
        <v>2</v>
      </c>
      <c r="F233" s="7">
        <v>5.28</v>
      </c>
      <c r="G233" s="7">
        <v>0.37</v>
      </c>
      <c r="H233" s="7">
        <f t="shared" si="48"/>
        <v>7.0075757575757569</v>
      </c>
      <c r="I233" s="7">
        <v>4.9000000000000004</v>
      </c>
      <c r="J233" s="7">
        <v>1.01</v>
      </c>
      <c r="K233" s="7">
        <f t="shared" si="59"/>
        <v>19.128787878787879</v>
      </c>
      <c r="L233" s="28">
        <f t="shared" si="58"/>
        <v>73.863636363636374</v>
      </c>
      <c r="M233" s="8">
        <f t="shared" si="52"/>
        <v>20.612244897959179</v>
      </c>
      <c r="N233" s="21">
        <f t="shared" si="53"/>
        <v>79.387755102040828</v>
      </c>
    </row>
    <row r="234" spans="1:14">
      <c r="A234" s="73"/>
      <c r="B234" s="4" t="s">
        <v>72</v>
      </c>
      <c r="C234" s="10" t="s">
        <v>33</v>
      </c>
      <c r="D234" s="11">
        <v>39373</v>
      </c>
      <c r="E234" s="5">
        <v>2</v>
      </c>
      <c r="F234" s="7">
        <v>5.3</v>
      </c>
      <c r="G234" s="7">
        <v>0.74</v>
      </c>
      <c r="H234" s="7">
        <f t="shared" si="48"/>
        <v>13.962264150943398</v>
      </c>
      <c r="I234" s="7">
        <v>4.5599999999999996</v>
      </c>
      <c r="J234" s="10">
        <v>0.35</v>
      </c>
      <c r="K234" s="7">
        <f t="shared" ref="K234" si="60">100*J234/F234</f>
        <v>6.6037735849056602</v>
      </c>
      <c r="L234" s="28">
        <f t="shared" si="58"/>
        <v>79.433962264150949</v>
      </c>
      <c r="M234" s="8">
        <f t="shared" si="52"/>
        <v>7.6754385964912286</v>
      </c>
      <c r="N234" s="21">
        <f t="shared" si="53"/>
        <v>92.324561403508781</v>
      </c>
    </row>
    <row r="235" spans="1:14">
      <c r="A235" s="73"/>
      <c r="B235" s="4" t="s">
        <v>73</v>
      </c>
      <c r="C235" s="10" t="s">
        <v>80</v>
      </c>
      <c r="D235" s="11">
        <v>39227</v>
      </c>
      <c r="E235" s="5">
        <v>5</v>
      </c>
      <c r="F235" s="7">
        <v>15.14</v>
      </c>
      <c r="G235" s="7">
        <v>0.51</v>
      </c>
      <c r="H235" s="7">
        <f t="shared" si="48"/>
        <v>3.3685601056803169</v>
      </c>
      <c r="I235" s="7">
        <v>14.65</v>
      </c>
      <c r="J235" s="8">
        <v>6.5216666666666656</v>
      </c>
      <c r="K235" s="7">
        <f t="shared" ref="K235:K239" si="61">100*J235/F235</f>
        <v>43.075737560546003</v>
      </c>
      <c r="L235" s="28">
        <f t="shared" si="58"/>
        <v>53.555702333773674</v>
      </c>
      <c r="M235" s="8">
        <f t="shared" si="52"/>
        <v>44.516496018202496</v>
      </c>
      <c r="N235" s="21">
        <f t="shared" si="53"/>
        <v>55.483503981797497</v>
      </c>
    </row>
    <row r="236" spans="1:14">
      <c r="A236" s="73"/>
      <c r="B236" s="4" t="s">
        <v>73</v>
      </c>
      <c r="C236" s="10">
        <v>4</v>
      </c>
      <c r="D236" s="11">
        <v>39232</v>
      </c>
      <c r="E236" s="5">
        <v>2</v>
      </c>
      <c r="F236" s="7">
        <v>13.41</v>
      </c>
      <c r="G236" s="7">
        <v>1.46</v>
      </c>
      <c r="H236" s="7">
        <f t="shared" si="48"/>
        <v>10.887397464578672</v>
      </c>
      <c r="I236" s="7">
        <v>11.94</v>
      </c>
      <c r="J236" s="8">
        <v>11.53</v>
      </c>
      <c r="K236" s="7">
        <f t="shared" si="61"/>
        <v>85.980611483967181</v>
      </c>
      <c r="L236" s="28">
        <f t="shared" si="58"/>
        <v>3.131991051454138</v>
      </c>
      <c r="M236" s="8">
        <f t="shared" si="52"/>
        <v>96.566164154103845</v>
      </c>
      <c r="N236" s="21">
        <f t="shared" si="53"/>
        <v>3.4338358458961484</v>
      </c>
    </row>
    <row r="237" spans="1:14">
      <c r="A237" s="73"/>
      <c r="B237" s="4" t="s">
        <v>73</v>
      </c>
      <c r="C237" s="10" t="s">
        <v>16</v>
      </c>
      <c r="D237" s="11">
        <v>39253</v>
      </c>
      <c r="E237" s="5">
        <v>2</v>
      </c>
      <c r="F237" s="7">
        <v>4.5</v>
      </c>
      <c r="G237" s="7">
        <v>0.05</v>
      </c>
      <c r="H237" s="7">
        <f t="shared" si="48"/>
        <v>1.1111111111111112</v>
      </c>
      <c r="I237" s="7">
        <v>4.4400000000000004</v>
      </c>
      <c r="J237" s="8">
        <f>(0.03+0.14)/2</f>
        <v>8.5000000000000006E-2</v>
      </c>
      <c r="K237" s="7">
        <f t="shared" si="61"/>
        <v>1.8888888888888888</v>
      </c>
      <c r="L237" s="28">
        <f t="shared" si="58"/>
        <v>97</v>
      </c>
      <c r="M237" s="8">
        <f t="shared" si="52"/>
        <v>1.9144144144144142</v>
      </c>
      <c r="N237" s="21">
        <f t="shared" si="53"/>
        <v>98.085585585585591</v>
      </c>
    </row>
    <row r="238" spans="1:14">
      <c r="A238" s="73"/>
      <c r="B238" s="4" t="s">
        <v>73</v>
      </c>
      <c r="C238" s="10" t="s">
        <v>81</v>
      </c>
      <c r="D238" s="11">
        <v>39257</v>
      </c>
      <c r="E238" s="5">
        <v>3</v>
      </c>
      <c r="F238" s="7">
        <v>10.07</v>
      </c>
      <c r="G238" s="7">
        <v>1.28</v>
      </c>
      <c r="H238" s="7">
        <f t="shared" si="48"/>
        <v>12.711022840119165</v>
      </c>
      <c r="I238" s="7">
        <v>8.7899999999999991</v>
      </c>
      <c r="J238" s="8">
        <v>2.7850000000000001</v>
      </c>
      <c r="K238" s="7">
        <f t="shared" si="61"/>
        <v>27.656405163853027</v>
      </c>
      <c r="L238" s="28">
        <f t="shared" si="58"/>
        <v>59.632571996027814</v>
      </c>
      <c r="M238" s="8">
        <f t="shared" si="52"/>
        <v>31.683731513083053</v>
      </c>
      <c r="N238" s="21">
        <f t="shared" si="53"/>
        <v>68.31626848691694</v>
      </c>
    </row>
    <row r="239" spans="1:14">
      <c r="A239" s="73"/>
      <c r="B239" s="4" t="s">
        <v>73</v>
      </c>
      <c r="C239" s="10" t="s">
        <v>75</v>
      </c>
      <c r="D239" s="11">
        <v>39306</v>
      </c>
      <c r="E239" s="5">
        <v>3</v>
      </c>
      <c r="F239" s="7">
        <v>6.29</v>
      </c>
      <c r="G239" s="7">
        <v>0.23</v>
      </c>
      <c r="H239" s="7">
        <f t="shared" si="48"/>
        <v>3.6565977742448332</v>
      </c>
      <c r="I239" s="7">
        <v>6.06</v>
      </c>
      <c r="J239" s="8">
        <v>0</v>
      </c>
      <c r="K239" s="7">
        <f t="shared" si="61"/>
        <v>0</v>
      </c>
      <c r="L239" s="28">
        <f t="shared" si="58"/>
        <v>96.34340222575517</v>
      </c>
      <c r="M239" s="8">
        <f t="shared" si="52"/>
        <v>0</v>
      </c>
      <c r="N239" s="21">
        <f t="shared" si="53"/>
        <v>100</v>
      </c>
    </row>
    <row r="240" spans="1:14">
      <c r="A240" s="73"/>
      <c r="B240" s="4" t="s">
        <v>73</v>
      </c>
      <c r="C240" s="10" t="s">
        <v>75</v>
      </c>
      <c r="D240" s="11">
        <v>39334</v>
      </c>
      <c r="E240" s="5">
        <v>3</v>
      </c>
      <c r="F240" s="7">
        <v>7.03</v>
      </c>
      <c r="G240" s="7">
        <v>0.43</v>
      </c>
      <c r="H240" s="7">
        <f t="shared" si="48"/>
        <v>6.1166429587482218</v>
      </c>
      <c r="I240" s="7">
        <v>6.6</v>
      </c>
      <c r="J240" s="10">
        <v>1.79</v>
      </c>
      <c r="K240" s="7">
        <f t="shared" ref="K240:K254" si="62">100*J240/F240</f>
        <v>25.462304409672829</v>
      </c>
      <c r="L240" s="28">
        <f t="shared" si="58"/>
        <v>68.421052631578959</v>
      </c>
      <c r="M240" s="8">
        <f t="shared" si="52"/>
        <v>27.121212121212125</v>
      </c>
      <c r="N240" s="21">
        <f t="shared" si="53"/>
        <v>72.878787878787875</v>
      </c>
    </row>
    <row r="241" spans="1:14">
      <c r="A241" s="73"/>
      <c r="B241" s="4" t="s">
        <v>73</v>
      </c>
      <c r="C241" s="10" t="s">
        <v>16</v>
      </c>
      <c r="D241" s="11">
        <v>39344</v>
      </c>
      <c r="E241" s="5">
        <v>3</v>
      </c>
      <c r="F241" s="7">
        <v>7.44</v>
      </c>
      <c r="G241" s="7">
        <v>0</v>
      </c>
      <c r="H241" s="7">
        <f t="shared" si="48"/>
        <v>0</v>
      </c>
      <c r="I241" s="7">
        <v>7.44</v>
      </c>
      <c r="J241" s="8">
        <v>0</v>
      </c>
      <c r="K241" s="7">
        <f t="shared" si="62"/>
        <v>0</v>
      </c>
      <c r="L241" s="28">
        <f t="shared" si="58"/>
        <v>100</v>
      </c>
      <c r="M241" s="8">
        <f t="shared" si="52"/>
        <v>0</v>
      </c>
      <c r="N241" s="21">
        <f t="shared" si="53"/>
        <v>100</v>
      </c>
    </row>
    <row r="242" spans="1:14">
      <c r="A242" s="73"/>
      <c r="B242" s="4" t="s">
        <v>73</v>
      </c>
      <c r="C242" s="10">
        <v>4</v>
      </c>
      <c r="D242" s="11">
        <v>39353</v>
      </c>
      <c r="E242" s="5">
        <v>3</v>
      </c>
      <c r="F242" s="7">
        <v>10.9</v>
      </c>
      <c r="G242" s="7">
        <v>0.02</v>
      </c>
      <c r="H242" s="7">
        <f t="shared" si="48"/>
        <v>0.18348623853211007</v>
      </c>
      <c r="I242" s="7">
        <v>10.89</v>
      </c>
      <c r="J242" s="8">
        <v>5.55</v>
      </c>
      <c r="K242" s="7">
        <f t="shared" si="62"/>
        <v>50.917431192660551</v>
      </c>
      <c r="L242" s="28">
        <f t="shared" si="58"/>
        <v>48.899082568807351</v>
      </c>
      <c r="M242" s="8">
        <f t="shared" si="52"/>
        <v>50.964187327823687</v>
      </c>
      <c r="N242" s="21">
        <f t="shared" si="53"/>
        <v>49.035812672176313</v>
      </c>
    </row>
    <row r="243" spans="1:14">
      <c r="A243" s="73"/>
      <c r="B243" s="4" t="s">
        <v>73</v>
      </c>
      <c r="C243" s="10">
        <v>3</v>
      </c>
      <c r="D243" s="11">
        <v>39363</v>
      </c>
      <c r="E243" s="5">
        <v>2</v>
      </c>
      <c r="F243" s="5">
        <v>6.79</v>
      </c>
      <c r="G243" s="7">
        <v>0</v>
      </c>
      <c r="H243" s="7">
        <f t="shared" si="48"/>
        <v>0</v>
      </c>
      <c r="I243" s="5">
        <v>6.79</v>
      </c>
      <c r="J243" s="8">
        <v>1.96</v>
      </c>
      <c r="K243" s="7">
        <f t="shared" si="62"/>
        <v>28.865979381443299</v>
      </c>
      <c r="L243" s="28">
        <f t="shared" si="58"/>
        <v>71.134020618556704</v>
      </c>
      <c r="M243" s="8">
        <f t="shared" si="52"/>
        <v>28.865979381443296</v>
      </c>
      <c r="N243" s="21">
        <f t="shared" si="53"/>
        <v>71.134020618556704</v>
      </c>
    </row>
    <row r="244" spans="1:14">
      <c r="A244" s="73"/>
      <c r="B244" s="4" t="s">
        <v>74</v>
      </c>
      <c r="C244" s="10">
        <v>1</v>
      </c>
      <c r="D244" s="11">
        <v>39312</v>
      </c>
      <c r="E244" s="5">
        <v>3</v>
      </c>
      <c r="F244" s="7">
        <v>24.96</v>
      </c>
      <c r="G244" s="7">
        <v>0.11</v>
      </c>
      <c r="H244" s="7">
        <f t="shared" si="48"/>
        <v>0.44070512820512819</v>
      </c>
      <c r="I244" s="7">
        <v>24.85</v>
      </c>
      <c r="J244" s="8">
        <v>14.05</v>
      </c>
      <c r="K244" s="7">
        <f t="shared" si="62"/>
        <v>56.290064102564102</v>
      </c>
      <c r="L244" s="28">
        <f t="shared" si="58"/>
        <v>43.269230769230766</v>
      </c>
      <c r="M244" s="8">
        <f t="shared" si="52"/>
        <v>56.539235412474852</v>
      </c>
      <c r="N244" s="21">
        <f t="shared" si="53"/>
        <v>43.460764587525155</v>
      </c>
    </row>
    <row r="245" spans="1:14">
      <c r="A245" s="73"/>
      <c r="B245" s="4" t="s">
        <v>74</v>
      </c>
      <c r="C245" s="10">
        <v>2</v>
      </c>
      <c r="D245" s="11">
        <v>39317</v>
      </c>
      <c r="E245" s="5">
        <v>3</v>
      </c>
      <c r="F245" s="7">
        <v>18.579999999999998</v>
      </c>
      <c r="G245" s="7">
        <v>1.71</v>
      </c>
      <c r="H245" s="7">
        <f t="shared" si="48"/>
        <v>9.2034445640473628</v>
      </c>
      <c r="I245" s="7">
        <v>16.87</v>
      </c>
      <c r="J245" s="8">
        <v>6.45</v>
      </c>
      <c r="K245" s="7">
        <f t="shared" si="62"/>
        <v>34.714747039827778</v>
      </c>
      <c r="L245" s="28">
        <f t="shared" si="58"/>
        <v>56.081808396124856</v>
      </c>
      <c r="M245" s="8">
        <f t="shared" si="52"/>
        <v>38.233550681683461</v>
      </c>
      <c r="N245" s="21">
        <f t="shared" si="53"/>
        <v>61.766449318316539</v>
      </c>
    </row>
    <row r="246" spans="1:14">
      <c r="A246" s="73"/>
      <c r="B246" s="4" t="s">
        <v>74</v>
      </c>
      <c r="C246" s="10">
        <v>3</v>
      </c>
      <c r="D246" s="11">
        <v>39322</v>
      </c>
      <c r="E246" s="5">
        <v>2</v>
      </c>
      <c r="F246" s="7">
        <v>13.66</v>
      </c>
      <c r="G246" s="7">
        <v>1.1399999999999999</v>
      </c>
      <c r="H246" s="7">
        <f t="shared" si="48"/>
        <v>8.3455344070278166</v>
      </c>
      <c r="I246" s="7">
        <v>12.52</v>
      </c>
      <c r="J246" s="8">
        <v>3.06</v>
      </c>
      <c r="K246" s="7">
        <f t="shared" si="62"/>
        <v>22.401171303074669</v>
      </c>
      <c r="L246" s="28">
        <f t="shared" si="58"/>
        <v>69.253294289897497</v>
      </c>
      <c r="M246" s="8">
        <f t="shared" si="52"/>
        <v>24.440894568690098</v>
      </c>
      <c r="N246" s="21">
        <f t="shared" si="53"/>
        <v>75.559105431309902</v>
      </c>
    </row>
    <row r="247" spans="1:14">
      <c r="A247" s="73"/>
      <c r="B247" s="9" t="s">
        <v>46</v>
      </c>
      <c r="C247" s="10" t="s">
        <v>16</v>
      </c>
      <c r="D247" s="11">
        <v>39237</v>
      </c>
      <c r="E247" s="10">
        <v>3</v>
      </c>
      <c r="F247" s="7">
        <v>1.69</v>
      </c>
      <c r="G247" s="7">
        <v>0</v>
      </c>
      <c r="H247" s="7">
        <f t="shared" si="48"/>
        <v>0</v>
      </c>
      <c r="I247" s="7">
        <v>1.6</v>
      </c>
      <c r="J247" s="8">
        <v>0</v>
      </c>
      <c r="K247" s="7">
        <f t="shared" si="62"/>
        <v>0</v>
      </c>
      <c r="L247" s="28">
        <f t="shared" si="58"/>
        <v>100</v>
      </c>
      <c r="M247" s="8">
        <f t="shared" si="52"/>
        <v>0</v>
      </c>
      <c r="N247" s="21">
        <f t="shared" si="53"/>
        <v>100</v>
      </c>
    </row>
    <row r="248" spans="1:14">
      <c r="A248" s="73"/>
      <c r="B248" s="9" t="s">
        <v>46</v>
      </c>
      <c r="C248" s="10">
        <v>1</v>
      </c>
      <c r="D248" s="11">
        <v>39244</v>
      </c>
      <c r="E248" s="10">
        <v>2</v>
      </c>
      <c r="F248" s="7">
        <v>1.29</v>
      </c>
      <c r="G248" s="7">
        <v>0</v>
      </c>
      <c r="H248" s="7">
        <f t="shared" si="48"/>
        <v>0</v>
      </c>
      <c r="I248" s="7">
        <v>1.23</v>
      </c>
      <c r="J248" s="8">
        <v>0</v>
      </c>
      <c r="K248" s="7">
        <f t="shared" si="62"/>
        <v>0</v>
      </c>
      <c r="L248" s="28">
        <f t="shared" si="58"/>
        <v>100</v>
      </c>
      <c r="M248" s="8">
        <f t="shared" si="52"/>
        <v>0</v>
      </c>
      <c r="N248" s="21">
        <f t="shared" si="53"/>
        <v>100</v>
      </c>
    </row>
    <row r="249" spans="1:14">
      <c r="A249" s="73"/>
      <c r="B249" s="9" t="s">
        <v>46</v>
      </c>
      <c r="C249" s="10">
        <v>2</v>
      </c>
      <c r="D249" s="11">
        <v>39245</v>
      </c>
      <c r="E249" s="10">
        <v>2</v>
      </c>
      <c r="F249" s="7">
        <v>2.38</v>
      </c>
      <c r="G249" s="7">
        <v>0</v>
      </c>
      <c r="H249" s="7">
        <f t="shared" si="48"/>
        <v>0</v>
      </c>
      <c r="I249" s="7">
        <v>2.27</v>
      </c>
      <c r="J249" s="8">
        <v>0</v>
      </c>
      <c r="K249" s="7">
        <f t="shared" si="62"/>
        <v>0</v>
      </c>
      <c r="L249" s="28">
        <f t="shared" si="58"/>
        <v>100</v>
      </c>
      <c r="M249" s="8">
        <f t="shared" si="52"/>
        <v>0</v>
      </c>
      <c r="N249" s="21">
        <f t="shared" si="53"/>
        <v>100</v>
      </c>
    </row>
    <row r="250" spans="1:14">
      <c r="A250" s="73"/>
      <c r="B250" s="9" t="s">
        <v>46</v>
      </c>
      <c r="C250" s="10" t="s">
        <v>16</v>
      </c>
      <c r="D250" s="11">
        <v>39257</v>
      </c>
      <c r="E250" s="10">
        <v>3</v>
      </c>
      <c r="F250" s="7">
        <v>1.62</v>
      </c>
      <c r="G250" s="7">
        <v>0</v>
      </c>
      <c r="H250" s="7">
        <f t="shared" si="48"/>
        <v>0</v>
      </c>
      <c r="I250" s="7">
        <v>1.54</v>
      </c>
      <c r="J250" s="8">
        <v>0</v>
      </c>
      <c r="K250" s="7">
        <f t="shared" si="62"/>
        <v>0</v>
      </c>
      <c r="L250" s="28">
        <f t="shared" si="58"/>
        <v>100</v>
      </c>
      <c r="M250" s="8">
        <f t="shared" si="52"/>
        <v>0</v>
      </c>
      <c r="N250" s="21">
        <f t="shared" si="53"/>
        <v>100</v>
      </c>
    </row>
    <row r="251" spans="1:14">
      <c r="A251" s="73"/>
      <c r="B251" s="9" t="s">
        <v>46</v>
      </c>
      <c r="C251" s="10" t="s">
        <v>16</v>
      </c>
      <c r="D251" s="11">
        <v>39275</v>
      </c>
      <c r="E251" s="10">
        <v>3</v>
      </c>
      <c r="F251" s="7">
        <v>2.4700000000000002</v>
      </c>
      <c r="G251" s="7">
        <v>0</v>
      </c>
      <c r="H251" s="7">
        <f t="shared" si="48"/>
        <v>0</v>
      </c>
      <c r="I251" s="7">
        <v>2.35</v>
      </c>
      <c r="J251" s="8">
        <v>0</v>
      </c>
      <c r="K251" s="7">
        <f t="shared" si="62"/>
        <v>0</v>
      </c>
      <c r="L251" s="28">
        <f t="shared" si="58"/>
        <v>100</v>
      </c>
      <c r="M251" s="8">
        <f t="shared" si="52"/>
        <v>0</v>
      </c>
      <c r="N251" s="21">
        <f t="shared" si="53"/>
        <v>100</v>
      </c>
    </row>
    <row r="252" spans="1:14">
      <c r="A252" s="73"/>
      <c r="B252" s="9" t="s">
        <v>46</v>
      </c>
      <c r="C252" s="10">
        <v>2</v>
      </c>
      <c r="D252" s="11">
        <v>39292</v>
      </c>
      <c r="E252" s="10">
        <v>2</v>
      </c>
      <c r="F252" s="7">
        <v>2.35</v>
      </c>
      <c r="G252" s="7">
        <v>0</v>
      </c>
      <c r="H252" s="7">
        <f t="shared" si="48"/>
        <v>0</v>
      </c>
      <c r="I252" s="7">
        <v>2.2400000000000002</v>
      </c>
      <c r="J252" s="8">
        <v>0</v>
      </c>
      <c r="K252" s="7">
        <f t="shared" si="62"/>
        <v>0</v>
      </c>
      <c r="L252" s="28">
        <f t="shared" si="58"/>
        <v>100</v>
      </c>
      <c r="M252" s="8">
        <f t="shared" si="52"/>
        <v>0</v>
      </c>
      <c r="N252" s="21">
        <f t="shared" si="53"/>
        <v>100</v>
      </c>
    </row>
    <row r="253" spans="1:14">
      <c r="A253" s="73"/>
      <c r="B253" s="9" t="s">
        <v>46</v>
      </c>
      <c r="C253" s="10" t="s">
        <v>16</v>
      </c>
      <c r="D253" s="11">
        <v>39301</v>
      </c>
      <c r="E253" s="10">
        <v>2</v>
      </c>
      <c r="F253" s="7">
        <v>1.05</v>
      </c>
      <c r="G253" s="7">
        <v>0</v>
      </c>
      <c r="H253" s="7">
        <f t="shared" si="48"/>
        <v>0</v>
      </c>
      <c r="I253" s="7">
        <v>1</v>
      </c>
      <c r="J253" s="8">
        <v>0</v>
      </c>
      <c r="K253" s="7">
        <f t="shared" si="62"/>
        <v>0</v>
      </c>
      <c r="L253" s="28">
        <f t="shared" si="58"/>
        <v>100</v>
      </c>
      <c r="M253" s="8">
        <f t="shared" si="52"/>
        <v>0</v>
      </c>
      <c r="N253" s="21">
        <f t="shared" si="53"/>
        <v>100</v>
      </c>
    </row>
    <row r="254" spans="1:14">
      <c r="A254" s="73"/>
      <c r="B254" s="9" t="s">
        <v>46</v>
      </c>
      <c r="C254" s="10" t="s">
        <v>16</v>
      </c>
      <c r="D254" s="11">
        <v>39340</v>
      </c>
      <c r="E254" s="10">
        <v>4</v>
      </c>
      <c r="F254" s="7">
        <v>3.02</v>
      </c>
      <c r="G254" s="7">
        <v>0</v>
      </c>
      <c r="H254" s="7">
        <f t="shared" si="48"/>
        <v>0</v>
      </c>
      <c r="I254" s="7">
        <v>2.87</v>
      </c>
      <c r="J254" s="8">
        <v>0</v>
      </c>
      <c r="K254" s="7">
        <f t="shared" si="62"/>
        <v>0</v>
      </c>
      <c r="L254" s="28">
        <f t="shared" si="58"/>
        <v>100</v>
      </c>
      <c r="M254" s="8">
        <f t="shared" si="52"/>
        <v>0</v>
      </c>
      <c r="N254" s="21">
        <f t="shared" si="53"/>
        <v>100</v>
      </c>
    </row>
    <row r="255" spans="1:14">
      <c r="A255" s="73"/>
      <c r="B255" s="9" t="s">
        <v>46</v>
      </c>
      <c r="C255" s="10" t="s">
        <v>16</v>
      </c>
      <c r="D255" s="11">
        <v>39350</v>
      </c>
      <c r="E255" s="10">
        <v>2</v>
      </c>
      <c r="F255" s="7">
        <v>0.97</v>
      </c>
      <c r="G255" s="7">
        <v>0</v>
      </c>
      <c r="H255" s="7">
        <f t="shared" si="48"/>
        <v>0</v>
      </c>
      <c r="I255" s="7">
        <v>0.92</v>
      </c>
      <c r="J255" s="8">
        <v>0</v>
      </c>
      <c r="K255" s="7">
        <f t="shared" ref="K255:K271" si="63">100*J255/F255</f>
        <v>0</v>
      </c>
      <c r="L255" s="28">
        <f t="shared" si="58"/>
        <v>100</v>
      </c>
      <c r="M255" s="8">
        <f t="shared" si="52"/>
        <v>0</v>
      </c>
      <c r="N255" s="21">
        <f t="shared" si="53"/>
        <v>100</v>
      </c>
    </row>
    <row r="256" spans="1:14">
      <c r="A256" s="73"/>
      <c r="B256" s="9" t="s">
        <v>15</v>
      </c>
      <c r="C256" s="10">
        <v>1</v>
      </c>
      <c r="D256" s="11">
        <v>39230</v>
      </c>
      <c r="E256" s="10">
        <v>2</v>
      </c>
      <c r="F256" s="7">
        <v>1.22</v>
      </c>
      <c r="G256" s="7">
        <v>0</v>
      </c>
      <c r="H256" s="7">
        <f t="shared" si="48"/>
        <v>0</v>
      </c>
      <c r="I256" s="7">
        <v>1.1499999999999999</v>
      </c>
      <c r="J256" s="8">
        <v>0</v>
      </c>
      <c r="K256" s="7">
        <f t="shared" si="63"/>
        <v>0</v>
      </c>
      <c r="L256" s="28">
        <f t="shared" si="58"/>
        <v>100</v>
      </c>
      <c r="M256" s="8">
        <f t="shared" si="52"/>
        <v>0</v>
      </c>
      <c r="N256" s="21">
        <f t="shared" si="53"/>
        <v>100</v>
      </c>
    </row>
    <row r="257" spans="1:14">
      <c r="A257" s="73"/>
      <c r="B257" s="9" t="s">
        <v>15</v>
      </c>
      <c r="C257" s="10">
        <v>1</v>
      </c>
      <c r="D257" s="11">
        <v>39245</v>
      </c>
      <c r="E257" s="10">
        <v>2</v>
      </c>
      <c r="F257" s="7">
        <v>1.88</v>
      </c>
      <c r="G257" s="7">
        <v>0</v>
      </c>
      <c r="H257" s="7">
        <f t="shared" si="48"/>
        <v>0</v>
      </c>
      <c r="I257" s="7">
        <v>1.79</v>
      </c>
      <c r="J257" s="8">
        <v>0</v>
      </c>
      <c r="K257" s="7">
        <f t="shared" si="63"/>
        <v>0</v>
      </c>
      <c r="L257" s="28">
        <f t="shared" si="58"/>
        <v>100</v>
      </c>
      <c r="M257" s="8">
        <f t="shared" si="52"/>
        <v>0</v>
      </c>
      <c r="N257" s="21">
        <f t="shared" si="53"/>
        <v>100</v>
      </c>
    </row>
    <row r="258" spans="1:14">
      <c r="A258" s="73"/>
      <c r="B258" s="9" t="s">
        <v>15</v>
      </c>
      <c r="C258" s="10">
        <v>1</v>
      </c>
      <c r="D258" s="11">
        <v>39252</v>
      </c>
      <c r="E258" s="10">
        <v>2</v>
      </c>
      <c r="F258" s="7">
        <v>0.84</v>
      </c>
      <c r="G258" s="7">
        <v>0</v>
      </c>
      <c r="H258" s="7">
        <f t="shared" si="48"/>
        <v>0</v>
      </c>
      <c r="I258" s="7">
        <v>0.8</v>
      </c>
      <c r="J258" s="8">
        <v>0</v>
      </c>
      <c r="K258" s="7">
        <f t="shared" si="63"/>
        <v>0</v>
      </c>
      <c r="L258" s="28">
        <f t="shared" si="58"/>
        <v>100</v>
      </c>
      <c r="M258" s="8">
        <f t="shared" si="52"/>
        <v>0</v>
      </c>
      <c r="N258" s="21">
        <f t="shared" si="53"/>
        <v>100</v>
      </c>
    </row>
    <row r="259" spans="1:14">
      <c r="A259" s="73"/>
      <c r="B259" s="9" t="s">
        <v>15</v>
      </c>
      <c r="C259" s="10">
        <v>1</v>
      </c>
      <c r="D259" s="11">
        <v>39262</v>
      </c>
      <c r="E259" s="10">
        <v>2</v>
      </c>
      <c r="F259" s="7">
        <v>1.42</v>
      </c>
      <c r="G259" s="7">
        <v>0</v>
      </c>
      <c r="H259" s="7">
        <f t="shared" si="48"/>
        <v>0</v>
      </c>
      <c r="I259" s="7">
        <v>1.35</v>
      </c>
      <c r="J259" s="8">
        <v>0</v>
      </c>
      <c r="K259" s="7">
        <f t="shared" si="63"/>
        <v>0</v>
      </c>
      <c r="L259" s="28">
        <f t="shared" si="58"/>
        <v>100</v>
      </c>
      <c r="M259" s="8">
        <f t="shared" si="52"/>
        <v>0</v>
      </c>
      <c r="N259" s="21">
        <f t="shared" si="53"/>
        <v>100</v>
      </c>
    </row>
    <row r="260" spans="1:14">
      <c r="A260" s="73"/>
      <c r="B260" s="9" t="s">
        <v>15</v>
      </c>
      <c r="C260" s="10">
        <v>1</v>
      </c>
      <c r="D260" s="11">
        <v>39275</v>
      </c>
      <c r="E260" s="10">
        <v>2</v>
      </c>
      <c r="F260" s="7">
        <v>2.13</v>
      </c>
      <c r="G260" s="7">
        <v>0</v>
      </c>
      <c r="H260" s="7">
        <f t="shared" si="48"/>
        <v>0</v>
      </c>
      <c r="I260" s="7">
        <v>2.02</v>
      </c>
      <c r="J260" s="7">
        <v>0</v>
      </c>
      <c r="K260" s="7">
        <f t="shared" si="63"/>
        <v>0</v>
      </c>
      <c r="L260" s="28">
        <f t="shared" si="58"/>
        <v>100</v>
      </c>
      <c r="M260" s="8">
        <f t="shared" si="52"/>
        <v>0</v>
      </c>
      <c r="N260" s="21">
        <f t="shared" si="53"/>
        <v>100</v>
      </c>
    </row>
    <row r="261" spans="1:14">
      <c r="A261" s="73"/>
      <c r="B261" s="9" t="s">
        <v>15</v>
      </c>
      <c r="C261" s="10">
        <v>1</v>
      </c>
      <c r="D261" s="11">
        <v>39277</v>
      </c>
      <c r="E261" s="10">
        <v>2</v>
      </c>
      <c r="F261" s="8">
        <v>2.35</v>
      </c>
      <c r="G261" s="8">
        <v>0</v>
      </c>
      <c r="H261" s="8">
        <f t="shared" si="48"/>
        <v>0</v>
      </c>
      <c r="I261" s="8">
        <v>2.23</v>
      </c>
      <c r="J261" s="8">
        <v>0</v>
      </c>
      <c r="K261" s="8">
        <f t="shared" si="63"/>
        <v>0</v>
      </c>
      <c r="L261" s="28">
        <f t="shared" si="58"/>
        <v>100</v>
      </c>
      <c r="M261" s="8">
        <f t="shared" si="52"/>
        <v>0</v>
      </c>
      <c r="N261" s="21">
        <f t="shared" si="53"/>
        <v>100</v>
      </c>
    </row>
    <row r="262" spans="1:14">
      <c r="A262" s="73"/>
      <c r="B262" s="9" t="s">
        <v>15</v>
      </c>
      <c r="C262" s="10">
        <v>1</v>
      </c>
      <c r="D262" s="11">
        <v>39284</v>
      </c>
      <c r="E262" s="10">
        <v>2</v>
      </c>
      <c r="F262" s="8">
        <v>1.66</v>
      </c>
      <c r="G262" s="8">
        <v>0</v>
      </c>
      <c r="H262" s="8">
        <f t="shared" si="48"/>
        <v>0</v>
      </c>
      <c r="I262" s="8">
        <v>1.58</v>
      </c>
      <c r="J262" s="8">
        <v>0</v>
      </c>
      <c r="K262" s="8">
        <f t="shared" si="63"/>
        <v>0</v>
      </c>
      <c r="L262" s="28">
        <f t="shared" si="58"/>
        <v>100</v>
      </c>
      <c r="M262" s="8">
        <f t="shared" si="52"/>
        <v>0</v>
      </c>
      <c r="N262" s="21">
        <f t="shared" si="53"/>
        <v>100</v>
      </c>
    </row>
    <row r="263" spans="1:14">
      <c r="A263" s="73"/>
      <c r="B263" s="9" t="s">
        <v>15</v>
      </c>
      <c r="C263" s="10">
        <v>1</v>
      </c>
      <c r="D263" s="11">
        <v>39291</v>
      </c>
      <c r="E263" s="10">
        <v>2</v>
      </c>
      <c r="F263" s="8">
        <v>1.45</v>
      </c>
      <c r="G263" s="8">
        <v>0</v>
      </c>
      <c r="H263" s="8">
        <f t="shared" si="48"/>
        <v>0</v>
      </c>
      <c r="I263" s="8">
        <v>1.38</v>
      </c>
      <c r="J263" s="8">
        <v>0</v>
      </c>
      <c r="K263" s="8">
        <f t="shared" si="63"/>
        <v>0</v>
      </c>
      <c r="L263" s="28">
        <f t="shared" si="58"/>
        <v>100</v>
      </c>
      <c r="M263" s="8">
        <f t="shared" si="52"/>
        <v>0</v>
      </c>
      <c r="N263" s="21">
        <f t="shared" si="53"/>
        <v>100</v>
      </c>
    </row>
    <row r="264" spans="1:14">
      <c r="A264" s="73"/>
      <c r="B264" s="9" t="s">
        <v>15</v>
      </c>
      <c r="C264" s="10">
        <v>1</v>
      </c>
      <c r="D264" s="11">
        <v>39295</v>
      </c>
      <c r="E264" s="10">
        <v>2</v>
      </c>
      <c r="F264" s="8">
        <v>1.1299999999999999</v>
      </c>
      <c r="G264" s="8">
        <v>0</v>
      </c>
      <c r="H264" s="8">
        <f t="shared" si="48"/>
        <v>0</v>
      </c>
      <c r="I264" s="8">
        <v>1.08</v>
      </c>
      <c r="J264" s="8">
        <v>0</v>
      </c>
      <c r="K264" s="8">
        <f t="shared" si="63"/>
        <v>0</v>
      </c>
      <c r="L264" s="28">
        <f t="shared" si="58"/>
        <v>100</v>
      </c>
      <c r="M264" s="8">
        <f t="shared" si="52"/>
        <v>0</v>
      </c>
      <c r="N264" s="21">
        <f t="shared" si="53"/>
        <v>100</v>
      </c>
    </row>
    <row r="265" spans="1:14">
      <c r="A265" s="73"/>
      <c r="B265" s="9" t="s">
        <v>15</v>
      </c>
      <c r="C265" s="10">
        <v>1</v>
      </c>
      <c r="D265" s="11">
        <v>39302</v>
      </c>
      <c r="E265" s="10">
        <v>2</v>
      </c>
      <c r="F265" s="8">
        <v>2.0699999999999998</v>
      </c>
      <c r="G265" s="8">
        <v>0</v>
      </c>
      <c r="H265" s="8">
        <f t="shared" si="48"/>
        <v>0</v>
      </c>
      <c r="I265" s="8">
        <v>1.97</v>
      </c>
      <c r="J265" s="8">
        <v>0</v>
      </c>
      <c r="K265" s="8">
        <f t="shared" si="63"/>
        <v>0</v>
      </c>
      <c r="L265" s="28">
        <f t="shared" si="58"/>
        <v>100</v>
      </c>
      <c r="M265" s="8">
        <f t="shared" si="52"/>
        <v>0</v>
      </c>
      <c r="N265" s="21">
        <f t="shared" si="53"/>
        <v>100</v>
      </c>
    </row>
    <row r="266" spans="1:14">
      <c r="A266" s="73"/>
      <c r="B266" s="9" t="s">
        <v>15</v>
      </c>
      <c r="C266" s="10">
        <v>1</v>
      </c>
      <c r="D266" s="11">
        <v>39306</v>
      </c>
      <c r="E266" s="10">
        <v>2</v>
      </c>
      <c r="F266" s="8">
        <v>2.02</v>
      </c>
      <c r="G266" s="8">
        <v>0</v>
      </c>
      <c r="H266" s="8">
        <f t="shared" si="48"/>
        <v>0</v>
      </c>
      <c r="I266" s="8">
        <v>1.92</v>
      </c>
      <c r="J266" s="8">
        <v>0</v>
      </c>
      <c r="K266" s="8">
        <f t="shared" si="63"/>
        <v>0</v>
      </c>
      <c r="L266" s="28">
        <f t="shared" si="58"/>
        <v>100</v>
      </c>
      <c r="M266" s="8">
        <f t="shared" si="52"/>
        <v>0</v>
      </c>
      <c r="N266" s="21">
        <f t="shared" si="53"/>
        <v>100</v>
      </c>
    </row>
    <row r="267" spans="1:14">
      <c r="A267" s="73"/>
      <c r="B267" s="9" t="s">
        <v>15</v>
      </c>
      <c r="C267" s="10">
        <v>1</v>
      </c>
      <c r="D267" s="11">
        <v>39311</v>
      </c>
      <c r="E267" s="10">
        <v>2</v>
      </c>
      <c r="F267" s="8">
        <v>1.39</v>
      </c>
      <c r="G267" s="8">
        <v>0</v>
      </c>
      <c r="H267" s="8">
        <f t="shared" si="48"/>
        <v>0</v>
      </c>
      <c r="I267" s="8">
        <v>1.32</v>
      </c>
      <c r="J267" s="8">
        <v>0</v>
      </c>
      <c r="K267" s="8">
        <f t="shared" si="63"/>
        <v>0</v>
      </c>
      <c r="L267" s="28">
        <f t="shared" si="58"/>
        <v>100</v>
      </c>
      <c r="M267" s="8">
        <f t="shared" si="52"/>
        <v>0</v>
      </c>
      <c r="N267" s="21">
        <f t="shared" si="53"/>
        <v>100</v>
      </c>
    </row>
    <row r="268" spans="1:14">
      <c r="A268" s="73"/>
      <c r="B268" s="4" t="s">
        <v>52</v>
      </c>
      <c r="C268" s="10" t="s">
        <v>12</v>
      </c>
      <c r="D268" s="11">
        <v>39257</v>
      </c>
      <c r="E268" s="5">
        <v>3</v>
      </c>
      <c r="F268" s="8">
        <f>4.12153790873159*(3)</f>
        <v>12.364613726194772</v>
      </c>
      <c r="G268" s="8">
        <v>0</v>
      </c>
      <c r="H268" s="8">
        <f t="shared" si="48"/>
        <v>0</v>
      </c>
      <c r="I268" s="8">
        <f>4.1196*(3)</f>
        <v>12.3588</v>
      </c>
      <c r="J268" s="8">
        <f>AVERAGE(8.39,8.23,8.24)</f>
        <v>8.2866666666666671</v>
      </c>
      <c r="K268" s="8">
        <f t="shared" si="63"/>
        <v>67.019211842510998</v>
      </c>
      <c r="L268" s="28">
        <f t="shared" si="58"/>
        <v>32.980788157489002</v>
      </c>
      <c r="M268" s="8">
        <f t="shared" si="52"/>
        <v>67.050738475148606</v>
      </c>
      <c r="N268" s="21">
        <f t="shared" si="53"/>
        <v>32.949261524851387</v>
      </c>
    </row>
    <row r="269" spans="1:14">
      <c r="A269" s="73"/>
      <c r="B269" s="4" t="s">
        <v>52</v>
      </c>
      <c r="C269" s="10" t="s">
        <v>14</v>
      </c>
      <c r="D269" s="11">
        <v>39268</v>
      </c>
      <c r="E269" s="5">
        <v>2</v>
      </c>
      <c r="F269" s="8">
        <f>2.97754820936639*2</f>
        <v>5.9550964187327802</v>
      </c>
      <c r="G269" s="8">
        <v>0</v>
      </c>
      <c r="H269" s="8">
        <f t="shared" si="48"/>
        <v>0</v>
      </c>
      <c r="I269" s="8">
        <f>2.9796*2</f>
        <v>5.9592000000000001</v>
      </c>
      <c r="J269" s="8">
        <f>AVERAGE(3.4,0.6016)</f>
        <v>2.0007999999999999</v>
      </c>
      <c r="K269" s="8">
        <f t="shared" si="63"/>
        <v>33.598112596567525</v>
      </c>
      <c r="L269" s="28">
        <f t="shared" si="58"/>
        <v>66.401887403432468</v>
      </c>
      <c r="M269" s="8">
        <f t="shared" si="52"/>
        <v>33.574976506913679</v>
      </c>
      <c r="N269" s="21">
        <f t="shared" si="53"/>
        <v>66.425023493086314</v>
      </c>
    </row>
    <row r="270" spans="1:14">
      <c r="A270" s="73"/>
      <c r="B270" s="4" t="s">
        <v>52</v>
      </c>
      <c r="C270" s="10" t="s">
        <v>16</v>
      </c>
      <c r="D270" s="11">
        <v>39340</v>
      </c>
      <c r="E270" s="5">
        <v>3</v>
      </c>
      <c r="F270" s="8">
        <f>4.39265687813799*3</f>
        <v>13.17797063441397</v>
      </c>
      <c r="G270" s="8">
        <v>0</v>
      </c>
      <c r="H270" s="8">
        <f t="shared" ref="H270:H285" si="64">100*G270/F270</f>
        <v>0</v>
      </c>
      <c r="I270" s="8">
        <f>4.3896*3</f>
        <v>13.168799999999999</v>
      </c>
      <c r="J270" s="8">
        <f>AVERAGE(1.74,1.78)</f>
        <v>1.76</v>
      </c>
      <c r="K270" s="8">
        <f t="shared" si="63"/>
        <v>13.355622415820234</v>
      </c>
      <c r="L270" s="28">
        <f t="shared" si="58"/>
        <v>86.644377584179765</v>
      </c>
      <c r="M270" s="8">
        <f t="shared" si="52"/>
        <v>13.36492315169188</v>
      </c>
      <c r="N270" s="21">
        <f t="shared" si="53"/>
        <v>86.635076848308117</v>
      </c>
    </row>
    <row r="271" spans="1:14">
      <c r="A271" s="73"/>
      <c r="B271" s="4" t="s">
        <v>52</v>
      </c>
      <c r="C271" s="10">
        <v>5</v>
      </c>
      <c r="D271" s="11">
        <v>39276</v>
      </c>
      <c r="E271" s="5">
        <v>2</v>
      </c>
      <c r="F271" s="8">
        <f>(2)*2.3565971850055</f>
        <v>4.7131943700110002</v>
      </c>
      <c r="G271" s="8">
        <v>0</v>
      </c>
      <c r="H271" s="8">
        <f t="shared" si="64"/>
        <v>0</v>
      </c>
      <c r="I271" s="8">
        <v>4.72</v>
      </c>
      <c r="J271" s="8">
        <v>0</v>
      </c>
      <c r="K271" s="8">
        <f t="shared" si="63"/>
        <v>0</v>
      </c>
      <c r="L271" s="28">
        <f t="shared" si="58"/>
        <v>100</v>
      </c>
      <c r="M271" s="8">
        <f t="shared" si="52"/>
        <v>0</v>
      </c>
      <c r="N271" s="21">
        <f t="shared" si="53"/>
        <v>100</v>
      </c>
    </row>
    <row r="272" spans="1:14">
      <c r="A272" s="73"/>
      <c r="B272" s="4" t="s">
        <v>54</v>
      </c>
      <c r="C272" s="26">
        <v>1</v>
      </c>
      <c r="D272" s="11">
        <v>39212</v>
      </c>
      <c r="E272" s="5">
        <v>6</v>
      </c>
      <c r="F272" s="8">
        <v>13.47</v>
      </c>
      <c r="G272" s="8">
        <v>2.88</v>
      </c>
      <c r="H272" s="8">
        <f t="shared" si="64"/>
        <v>21.380846325167038</v>
      </c>
      <c r="I272" s="8">
        <v>10.59</v>
      </c>
      <c r="J272" s="8">
        <v>4.82</v>
      </c>
      <c r="K272" s="8">
        <f t="shared" ref="K272" si="65">100*J272/F272</f>
        <v>35.783221974758725</v>
      </c>
      <c r="L272" s="28">
        <f t="shared" si="58"/>
        <v>42.835931700074234</v>
      </c>
      <c r="M272" s="8">
        <f t="shared" ref="M272:M335" si="66">J272/I272*100</f>
        <v>45.514636449480648</v>
      </c>
      <c r="N272" s="21">
        <f t="shared" ref="N272:N335" si="67">(I272-J272)/I272*100</f>
        <v>54.485363550519352</v>
      </c>
    </row>
    <row r="273" spans="1:14">
      <c r="A273" s="73"/>
      <c r="B273" s="9" t="s">
        <v>17</v>
      </c>
      <c r="C273" s="10">
        <v>1</v>
      </c>
      <c r="D273" s="11">
        <v>39247</v>
      </c>
      <c r="E273" s="10">
        <v>2</v>
      </c>
      <c r="F273" s="8">
        <v>0.56000000000000005</v>
      </c>
      <c r="G273" s="8">
        <v>0</v>
      </c>
      <c r="H273" s="8">
        <f t="shared" si="64"/>
        <v>0</v>
      </c>
      <c r="I273" s="8">
        <v>0.53</v>
      </c>
      <c r="J273" s="8">
        <v>0</v>
      </c>
      <c r="K273" s="8">
        <f t="shared" ref="K273:K277" si="68">100*J273/F273</f>
        <v>0</v>
      </c>
      <c r="L273" s="28">
        <f t="shared" si="58"/>
        <v>100</v>
      </c>
      <c r="M273" s="8">
        <f t="shared" si="66"/>
        <v>0</v>
      </c>
      <c r="N273" s="21">
        <f t="shared" si="67"/>
        <v>100</v>
      </c>
    </row>
    <row r="274" spans="1:14">
      <c r="A274" s="73"/>
      <c r="B274" s="9" t="s">
        <v>17</v>
      </c>
      <c r="C274" s="10">
        <v>1</v>
      </c>
      <c r="D274" s="11">
        <v>39252</v>
      </c>
      <c r="E274" s="10">
        <v>38</v>
      </c>
      <c r="F274" s="8">
        <v>13.16</v>
      </c>
      <c r="G274" s="8">
        <v>0</v>
      </c>
      <c r="H274" s="8">
        <f t="shared" si="64"/>
        <v>0</v>
      </c>
      <c r="I274" s="8">
        <v>12.31</v>
      </c>
      <c r="J274" s="8">
        <v>1.23</v>
      </c>
      <c r="K274" s="8">
        <f t="shared" si="68"/>
        <v>9.3465045592705174</v>
      </c>
      <c r="L274" s="28">
        <f t="shared" si="58"/>
        <v>90.653495440729486</v>
      </c>
      <c r="M274" s="8">
        <f t="shared" si="66"/>
        <v>9.9918765231519089</v>
      </c>
      <c r="N274" s="21">
        <f t="shared" si="67"/>
        <v>90.008123476848084</v>
      </c>
    </row>
    <row r="275" spans="1:14">
      <c r="A275" s="73"/>
      <c r="B275" s="9" t="s">
        <v>17</v>
      </c>
      <c r="C275" s="10">
        <v>1</v>
      </c>
      <c r="D275" s="11">
        <v>39292</v>
      </c>
      <c r="E275" s="10">
        <v>22</v>
      </c>
      <c r="F275" s="8">
        <v>7.68</v>
      </c>
      <c r="G275" s="8">
        <v>0</v>
      </c>
      <c r="H275" s="8">
        <f t="shared" si="64"/>
        <v>0</v>
      </c>
      <c r="I275" s="8">
        <v>7.39</v>
      </c>
      <c r="J275" s="8">
        <v>1.52</v>
      </c>
      <c r="K275" s="8">
        <f t="shared" si="68"/>
        <v>19.791666666666668</v>
      </c>
      <c r="L275" s="28">
        <f t="shared" si="58"/>
        <v>80.208333333333343</v>
      </c>
      <c r="M275" s="8">
        <f t="shared" si="66"/>
        <v>20.568335588633289</v>
      </c>
      <c r="N275" s="21">
        <f t="shared" si="67"/>
        <v>79.431664411366711</v>
      </c>
    </row>
    <row r="276" spans="1:14">
      <c r="A276" s="73"/>
      <c r="B276" s="9" t="s">
        <v>56</v>
      </c>
      <c r="C276" s="10">
        <v>1</v>
      </c>
      <c r="D276" s="11">
        <v>39275</v>
      </c>
      <c r="E276" s="10">
        <v>16</v>
      </c>
      <c r="F276" s="8">
        <v>26.28</v>
      </c>
      <c r="G276" s="8">
        <v>0.31</v>
      </c>
      <c r="H276" s="8">
        <f t="shared" si="64"/>
        <v>1.1796042617960425</v>
      </c>
      <c r="I276" s="8">
        <v>25.98</v>
      </c>
      <c r="J276" s="8">
        <v>16.760000000000002</v>
      </c>
      <c r="K276" s="8">
        <f t="shared" si="68"/>
        <v>63.774733637747339</v>
      </c>
      <c r="L276" s="28">
        <f t="shared" si="58"/>
        <v>35.045662100456624</v>
      </c>
      <c r="M276" s="8">
        <f t="shared" si="66"/>
        <v>64.511162432640504</v>
      </c>
      <c r="N276" s="21">
        <f t="shared" si="67"/>
        <v>35.488837567359504</v>
      </c>
    </row>
    <row r="277" spans="1:14">
      <c r="A277" s="73"/>
      <c r="B277" s="9" t="s">
        <v>60</v>
      </c>
      <c r="C277" s="25">
        <v>2</v>
      </c>
      <c r="D277" s="11">
        <v>39237</v>
      </c>
      <c r="E277" s="10">
        <v>2</v>
      </c>
      <c r="F277" s="8">
        <v>5.01</v>
      </c>
      <c r="G277" s="8">
        <v>0.36</v>
      </c>
      <c r="H277" s="8">
        <f t="shared" si="64"/>
        <v>7.1856287425149707</v>
      </c>
      <c r="I277" s="8">
        <v>4.66</v>
      </c>
      <c r="J277" s="8">
        <v>3.07</v>
      </c>
      <c r="K277" s="8">
        <f t="shared" si="68"/>
        <v>61.277445109780444</v>
      </c>
      <c r="L277" s="28">
        <f t="shared" si="58"/>
        <v>31.536926147704587</v>
      </c>
      <c r="M277" s="8">
        <f t="shared" si="66"/>
        <v>65.87982832618026</v>
      </c>
      <c r="N277" s="21">
        <f t="shared" si="67"/>
        <v>34.120171673819748</v>
      </c>
    </row>
    <row r="278" spans="1:14">
      <c r="A278" s="73"/>
      <c r="B278" s="9" t="s">
        <v>60</v>
      </c>
      <c r="C278" s="10">
        <v>1</v>
      </c>
      <c r="D278" s="11">
        <v>39241</v>
      </c>
      <c r="E278" s="10">
        <v>3</v>
      </c>
      <c r="F278" s="8">
        <v>10.24</v>
      </c>
      <c r="G278" s="8">
        <v>2.0699999999999998</v>
      </c>
      <c r="H278" s="8">
        <f t="shared" si="64"/>
        <v>20.214843749999996</v>
      </c>
      <c r="I278" s="8">
        <v>8.16</v>
      </c>
      <c r="J278" s="8">
        <v>5.82</v>
      </c>
      <c r="K278" s="8">
        <f t="shared" ref="K278:K285" si="69">100*J278/F278</f>
        <v>56.8359375</v>
      </c>
      <c r="L278" s="28">
        <f t="shared" si="58"/>
        <v>22.949218749999996</v>
      </c>
      <c r="M278" s="8">
        <f t="shared" si="66"/>
        <v>71.32352941176471</v>
      </c>
      <c r="N278" s="21">
        <f t="shared" si="67"/>
        <v>28.676470588235293</v>
      </c>
    </row>
    <row r="279" spans="1:14">
      <c r="A279" s="73"/>
      <c r="B279" s="9" t="s">
        <v>60</v>
      </c>
      <c r="C279" s="10" t="s">
        <v>16</v>
      </c>
      <c r="D279" s="11">
        <v>39262</v>
      </c>
      <c r="E279" s="10">
        <v>3</v>
      </c>
      <c r="F279" s="8">
        <v>5.46</v>
      </c>
      <c r="G279" s="8">
        <v>0.83</v>
      </c>
      <c r="H279" s="8">
        <f t="shared" si="64"/>
        <v>15.201465201465201</v>
      </c>
      <c r="I279" s="8">
        <v>4.62</v>
      </c>
      <c r="J279" s="8">
        <f>AVERAGE(1.15,1.95)</f>
        <v>1.5499999999999998</v>
      </c>
      <c r="K279" s="8">
        <f t="shared" si="69"/>
        <v>28.388278388278383</v>
      </c>
      <c r="L279" s="28">
        <f t="shared" si="58"/>
        <v>56.410256410256409</v>
      </c>
      <c r="M279" s="8">
        <f t="shared" si="66"/>
        <v>33.549783549783548</v>
      </c>
      <c r="N279" s="21">
        <f t="shared" si="67"/>
        <v>66.450216450216459</v>
      </c>
    </row>
    <row r="280" spans="1:14">
      <c r="A280" s="73"/>
      <c r="B280" s="9" t="s">
        <v>60</v>
      </c>
      <c r="C280" s="10" t="s">
        <v>16</v>
      </c>
      <c r="D280" s="11">
        <v>39281</v>
      </c>
      <c r="E280" s="10">
        <v>3</v>
      </c>
      <c r="F280" s="8">
        <v>6.3</v>
      </c>
      <c r="G280" s="8">
        <v>0.73</v>
      </c>
      <c r="H280" s="8">
        <f t="shared" si="64"/>
        <v>11.587301587301587</v>
      </c>
      <c r="I280" s="8">
        <v>5.55</v>
      </c>
      <c r="J280" s="8">
        <v>1.39</v>
      </c>
      <c r="K280" s="8">
        <f t="shared" si="69"/>
        <v>22.063492063492063</v>
      </c>
      <c r="L280" s="28">
        <f t="shared" si="58"/>
        <v>66.349206349206355</v>
      </c>
      <c r="M280" s="8">
        <f t="shared" si="66"/>
        <v>25.045045045045043</v>
      </c>
      <c r="N280" s="21">
        <f t="shared" si="67"/>
        <v>74.954954954954957</v>
      </c>
    </row>
    <row r="281" spans="1:14">
      <c r="A281" s="73"/>
      <c r="B281" s="9" t="s">
        <v>79</v>
      </c>
      <c r="C281" s="10">
        <v>1</v>
      </c>
      <c r="D281" s="11">
        <v>39258</v>
      </c>
      <c r="E281" s="10">
        <v>18</v>
      </c>
      <c r="F281" s="8">
        <v>15.04</v>
      </c>
      <c r="G281" s="8">
        <v>2.0099999999999998</v>
      </c>
      <c r="H281" s="8">
        <f t="shared" si="64"/>
        <v>13.364361702127658</v>
      </c>
      <c r="I281" s="8">
        <v>13.02</v>
      </c>
      <c r="J281" s="8">
        <v>5.3</v>
      </c>
      <c r="K281" s="8">
        <f t="shared" si="69"/>
        <v>35.23936170212766</v>
      </c>
      <c r="L281" s="28">
        <f t="shared" si="58"/>
        <v>51.396276595744681</v>
      </c>
      <c r="M281" s="8">
        <f t="shared" si="66"/>
        <v>40.706605222734254</v>
      </c>
      <c r="N281" s="21">
        <f t="shared" si="67"/>
        <v>59.293394777265739</v>
      </c>
    </row>
    <row r="282" spans="1:14">
      <c r="A282" s="73"/>
      <c r="B282" s="9" t="s">
        <v>79</v>
      </c>
      <c r="C282" s="10">
        <v>1</v>
      </c>
      <c r="D282" s="11">
        <v>39291</v>
      </c>
      <c r="E282" s="10">
        <v>11</v>
      </c>
      <c r="F282" s="8">
        <v>10.039999999999999</v>
      </c>
      <c r="G282" s="8">
        <v>0.63</v>
      </c>
      <c r="H282" s="8">
        <f t="shared" si="64"/>
        <v>6.2749003984063751</v>
      </c>
      <c r="I282" s="8">
        <v>9.41</v>
      </c>
      <c r="J282" s="8">
        <v>3.55</v>
      </c>
      <c r="K282" s="8">
        <f t="shared" si="69"/>
        <v>35.358565737051798</v>
      </c>
      <c r="L282" s="28">
        <f t="shared" si="58"/>
        <v>58.366533864541829</v>
      </c>
      <c r="M282" s="8">
        <f t="shared" si="66"/>
        <v>37.725823591923486</v>
      </c>
      <c r="N282" s="21">
        <f t="shared" si="67"/>
        <v>62.274176408076521</v>
      </c>
    </row>
    <row r="283" spans="1:14">
      <c r="A283" s="73"/>
      <c r="B283" s="9" t="s">
        <v>18</v>
      </c>
      <c r="C283" s="10">
        <v>2</v>
      </c>
      <c r="D283" s="11">
        <v>39222</v>
      </c>
      <c r="E283" s="10">
        <v>1</v>
      </c>
      <c r="F283" s="8">
        <v>1.55</v>
      </c>
      <c r="G283" s="8">
        <v>0</v>
      </c>
      <c r="H283" s="8">
        <f t="shared" si="64"/>
        <v>0</v>
      </c>
      <c r="I283" s="8">
        <v>1.46</v>
      </c>
      <c r="J283" s="8">
        <v>1.34</v>
      </c>
      <c r="K283" s="8">
        <f t="shared" si="69"/>
        <v>86.451612903225808</v>
      </c>
      <c r="L283" s="28">
        <f t="shared" si="58"/>
        <v>13.54838709677419</v>
      </c>
      <c r="M283" s="8">
        <f t="shared" si="66"/>
        <v>91.780821917808225</v>
      </c>
      <c r="N283" s="21">
        <f t="shared" si="67"/>
        <v>8.2191780821917728</v>
      </c>
    </row>
    <row r="284" spans="1:14">
      <c r="A284" s="73"/>
      <c r="B284" s="9" t="s">
        <v>18</v>
      </c>
      <c r="C284" s="10" t="s">
        <v>16</v>
      </c>
      <c r="D284" s="11">
        <v>39236</v>
      </c>
      <c r="E284" s="10">
        <v>2</v>
      </c>
      <c r="F284" s="8">
        <v>1.69</v>
      </c>
      <c r="G284" s="8">
        <v>0</v>
      </c>
      <c r="H284" s="8">
        <f t="shared" si="64"/>
        <v>0</v>
      </c>
      <c r="I284" s="8">
        <v>1.61</v>
      </c>
      <c r="J284" s="8">
        <v>0</v>
      </c>
      <c r="K284" s="8">
        <f t="shared" si="69"/>
        <v>0</v>
      </c>
      <c r="L284" s="28">
        <f t="shared" si="58"/>
        <v>100</v>
      </c>
      <c r="M284" s="8">
        <f t="shared" si="66"/>
        <v>0</v>
      </c>
      <c r="N284" s="21">
        <f t="shared" si="67"/>
        <v>100</v>
      </c>
    </row>
    <row r="285" spans="1:14">
      <c r="A285" s="73"/>
      <c r="B285" s="9" t="s">
        <v>18</v>
      </c>
      <c r="C285" s="10" t="s">
        <v>16</v>
      </c>
      <c r="D285" s="11">
        <v>39246</v>
      </c>
      <c r="E285" s="10">
        <v>3</v>
      </c>
      <c r="F285" s="8">
        <v>1.82</v>
      </c>
      <c r="G285" s="8">
        <v>0</v>
      </c>
      <c r="H285" s="8">
        <f t="shared" si="64"/>
        <v>0</v>
      </c>
      <c r="I285" s="8">
        <v>1.61</v>
      </c>
      <c r="J285" s="8">
        <v>0</v>
      </c>
      <c r="K285" s="8">
        <f t="shared" si="69"/>
        <v>0</v>
      </c>
      <c r="L285" s="28">
        <f t="shared" si="58"/>
        <v>100</v>
      </c>
      <c r="M285" s="8">
        <f t="shared" si="66"/>
        <v>0</v>
      </c>
      <c r="N285" s="21">
        <f t="shared" si="67"/>
        <v>100</v>
      </c>
    </row>
    <row r="286" spans="1:14">
      <c r="A286" s="73"/>
      <c r="B286" s="9" t="s">
        <v>18</v>
      </c>
      <c r="C286" s="10" t="s">
        <v>16</v>
      </c>
      <c r="D286" s="11">
        <v>39254</v>
      </c>
      <c r="E286" s="10">
        <v>3</v>
      </c>
      <c r="F286" s="8">
        <v>1.8</v>
      </c>
      <c r="G286" s="8">
        <v>0</v>
      </c>
      <c r="H286" s="8">
        <f t="shared" ref="H286:H347" si="70">100*G286/F286</f>
        <v>0</v>
      </c>
      <c r="I286" s="8">
        <v>1.69</v>
      </c>
      <c r="J286" s="8">
        <v>0</v>
      </c>
      <c r="K286" s="8">
        <f t="shared" ref="K286:K291" si="71">100*J286/F286</f>
        <v>0</v>
      </c>
      <c r="L286" s="28">
        <f t="shared" si="58"/>
        <v>100</v>
      </c>
      <c r="M286" s="8">
        <f t="shared" si="66"/>
        <v>0</v>
      </c>
      <c r="N286" s="21">
        <f t="shared" si="67"/>
        <v>100</v>
      </c>
    </row>
    <row r="287" spans="1:14">
      <c r="A287" s="73"/>
      <c r="B287" s="9" t="s">
        <v>18</v>
      </c>
      <c r="C287" s="10" t="s">
        <v>16</v>
      </c>
      <c r="D287" s="11">
        <v>39276</v>
      </c>
      <c r="E287" s="10">
        <v>3</v>
      </c>
      <c r="F287" s="8">
        <v>1.65</v>
      </c>
      <c r="G287" s="8">
        <v>0</v>
      </c>
      <c r="H287" s="8">
        <f t="shared" si="70"/>
        <v>0</v>
      </c>
      <c r="I287" s="8">
        <v>1.58</v>
      </c>
      <c r="J287" s="8">
        <v>0</v>
      </c>
      <c r="K287" s="8">
        <f t="shared" si="71"/>
        <v>0</v>
      </c>
      <c r="L287" s="28">
        <f t="shared" si="58"/>
        <v>100</v>
      </c>
      <c r="M287" s="8">
        <f t="shared" si="66"/>
        <v>0</v>
      </c>
      <c r="N287" s="21">
        <f t="shared" si="67"/>
        <v>100</v>
      </c>
    </row>
    <row r="288" spans="1:14">
      <c r="A288" s="73"/>
      <c r="B288" s="9" t="s">
        <v>18</v>
      </c>
      <c r="C288" s="10" t="s">
        <v>16</v>
      </c>
      <c r="D288" s="11">
        <v>39290</v>
      </c>
      <c r="E288" s="10">
        <v>3</v>
      </c>
      <c r="F288" s="8">
        <v>1.84</v>
      </c>
      <c r="G288" s="8">
        <v>0</v>
      </c>
      <c r="H288" s="8">
        <f t="shared" si="70"/>
        <v>0</v>
      </c>
      <c r="I288" s="8">
        <v>1.76</v>
      </c>
      <c r="J288" s="8">
        <v>0</v>
      </c>
      <c r="K288" s="8">
        <f t="shared" si="71"/>
        <v>0</v>
      </c>
      <c r="L288" s="28">
        <f t="shared" si="58"/>
        <v>100</v>
      </c>
      <c r="M288" s="8">
        <f t="shared" si="66"/>
        <v>0</v>
      </c>
      <c r="N288" s="21">
        <f t="shared" si="67"/>
        <v>100</v>
      </c>
    </row>
    <row r="289" spans="1:14">
      <c r="A289" s="73"/>
      <c r="B289" s="9" t="s">
        <v>18</v>
      </c>
      <c r="C289" s="5" t="s">
        <v>16</v>
      </c>
      <c r="D289" s="6">
        <v>39302</v>
      </c>
      <c r="E289" s="5">
        <v>2</v>
      </c>
      <c r="F289" s="7">
        <v>1.05</v>
      </c>
      <c r="G289" s="7">
        <v>0</v>
      </c>
      <c r="H289" s="7">
        <f t="shared" si="70"/>
        <v>0</v>
      </c>
      <c r="I289" s="7">
        <v>1.008</v>
      </c>
      <c r="J289" s="7">
        <v>0</v>
      </c>
      <c r="K289" s="7">
        <f t="shared" si="71"/>
        <v>0</v>
      </c>
      <c r="L289" s="28">
        <f t="shared" si="58"/>
        <v>100</v>
      </c>
      <c r="M289" s="8">
        <f t="shared" si="66"/>
        <v>0</v>
      </c>
      <c r="N289" s="21">
        <f t="shared" si="67"/>
        <v>100</v>
      </c>
    </row>
    <row r="290" spans="1:14">
      <c r="A290" s="73"/>
      <c r="B290" s="9" t="s">
        <v>18</v>
      </c>
      <c r="C290" s="5" t="s">
        <v>16</v>
      </c>
      <c r="D290" s="6">
        <v>39331</v>
      </c>
      <c r="E290" s="5">
        <v>4</v>
      </c>
      <c r="F290" s="7">
        <v>3.35</v>
      </c>
      <c r="G290" s="7">
        <v>0</v>
      </c>
      <c r="H290" s="7">
        <f t="shared" si="70"/>
        <v>0</v>
      </c>
      <c r="I290" s="7">
        <v>3.17</v>
      </c>
      <c r="J290" s="7">
        <v>0</v>
      </c>
      <c r="K290" s="7">
        <f t="shared" si="71"/>
        <v>0</v>
      </c>
      <c r="L290" s="28">
        <f t="shared" si="58"/>
        <v>100</v>
      </c>
      <c r="M290" s="8">
        <f t="shared" si="66"/>
        <v>0</v>
      </c>
      <c r="N290" s="21">
        <f t="shared" si="67"/>
        <v>100</v>
      </c>
    </row>
    <row r="291" spans="1:14">
      <c r="A291" s="73"/>
      <c r="B291" s="9" t="s">
        <v>18</v>
      </c>
      <c r="C291" s="10" t="s">
        <v>16</v>
      </c>
      <c r="D291" s="11">
        <v>39351</v>
      </c>
      <c r="E291" s="10">
        <v>3</v>
      </c>
      <c r="F291" s="8">
        <v>2.23</v>
      </c>
      <c r="G291" s="8">
        <v>0</v>
      </c>
      <c r="H291" s="8">
        <f t="shared" si="70"/>
        <v>0</v>
      </c>
      <c r="I291" s="8">
        <v>2.12</v>
      </c>
      <c r="J291" s="8">
        <v>0</v>
      </c>
      <c r="K291" s="8">
        <f t="shared" si="71"/>
        <v>0</v>
      </c>
      <c r="L291" s="28">
        <f t="shared" si="58"/>
        <v>100</v>
      </c>
      <c r="M291" s="8">
        <f t="shared" si="66"/>
        <v>0</v>
      </c>
      <c r="N291" s="21">
        <f t="shared" si="67"/>
        <v>100</v>
      </c>
    </row>
    <row r="292" spans="1:14">
      <c r="A292" s="73"/>
      <c r="B292" s="4" t="s">
        <v>24</v>
      </c>
      <c r="C292" s="10">
        <v>1</v>
      </c>
      <c r="D292" s="11">
        <v>39231</v>
      </c>
      <c r="E292" s="10">
        <v>2</v>
      </c>
      <c r="F292" s="8">
        <v>2.27</v>
      </c>
      <c r="G292" s="8">
        <v>0</v>
      </c>
      <c r="H292" s="8">
        <f t="shared" si="70"/>
        <v>0</v>
      </c>
      <c r="I292" s="8">
        <v>2.15</v>
      </c>
      <c r="J292" s="8">
        <v>0</v>
      </c>
      <c r="K292" s="8">
        <f t="shared" ref="K292:K314" si="72">100*J292/F292</f>
        <v>0</v>
      </c>
      <c r="L292" s="28">
        <f t="shared" si="58"/>
        <v>100</v>
      </c>
      <c r="M292" s="8">
        <f t="shared" si="66"/>
        <v>0</v>
      </c>
      <c r="N292" s="21">
        <f t="shared" si="67"/>
        <v>100</v>
      </c>
    </row>
    <row r="293" spans="1:14" ht="15" customHeight="1">
      <c r="A293" s="73"/>
      <c r="B293" s="9" t="s">
        <v>24</v>
      </c>
      <c r="C293" s="10">
        <v>1</v>
      </c>
      <c r="D293" s="11">
        <v>39244</v>
      </c>
      <c r="E293" s="10">
        <v>2</v>
      </c>
      <c r="F293" s="8">
        <v>2.36</v>
      </c>
      <c r="G293" s="8">
        <v>0</v>
      </c>
      <c r="H293" s="8">
        <f t="shared" si="70"/>
        <v>0</v>
      </c>
      <c r="I293" s="8">
        <v>2.25</v>
      </c>
      <c r="J293" s="8">
        <v>0</v>
      </c>
      <c r="K293" s="8">
        <f t="shared" si="72"/>
        <v>0</v>
      </c>
      <c r="L293" s="28">
        <f t="shared" ref="L293:L303" si="73">100*(F293-G293-J293)/F293</f>
        <v>100</v>
      </c>
      <c r="M293" s="8">
        <f t="shared" si="66"/>
        <v>0</v>
      </c>
      <c r="N293" s="21">
        <f t="shared" si="67"/>
        <v>100</v>
      </c>
    </row>
    <row r="294" spans="1:14">
      <c r="A294" s="73"/>
      <c r="B294" s="4" t="s">
        <v>24</v>
      </c>
      <c r="C294" s="10">
        <v>1</v>
      </c>
      <c r="D294" s="11">
        <v>39253</v>
      </c>
      <c r="E294" s="10">
        <v>2</v>
      </c>
      <c r="F294" s="8">
        <v>1.23</v>
      </c>
      <c r="G294" s="8">
        <v>0</v>
      </c>
      <c r="H294" s="8">
        <f t="shared" si="70"/>
        <v>0</v>
      </c>
      <c r="I294" s="8">
        <v>1.17</v>
      </c>
      <c r="J294" s="8">
        <v>0</v>
      </c>
      <c r="K294" s="8">
        <f t="shared" si="72"/>
        <v>0</v>
      </c>
      <c r="L294" s="28">
        <f t="shared" si="73"/>
        <v>100</v>
      </c>
      <c r="M294" s="8">
        <f t="shared" si="66"/>
        <v>0</v>
      </c>
      <c r="N294" s="21">
        <f t="shared" si="67"/>
        <v>100</v>
      </c>
    </row>
    <row r="295" spans="1:14">
      <c r="A295" s="73"/>
      <c r="B295" s="9" t="s">
        <v>24</v>
      </c>
      <c r="C295" s="10">
        <v>1</v>
      </c>
      <c r="D295" s="11">
        <v>39261</v>
      </c>
      <c r="E295" s="10">
        <v>2</v>
      </c>
      <c r="F295" s="8">
        <v>2.57</v>
      </c>
      <c r="G295" s="8">
        <v>0</v>
      </c>
      <c r="H295" s="8">
        <f t="shared" si="70"/>
        <v>0</v>
      </c>
      <c r="I295" s="8">
        <v>2.44</v>
      </c>
      <c r="J295" s="8">
        <v>0</v>
      </c>
      <c r="K295" s="8">
        <f t="shared" si="72"/>
        <v>0</v>
      </c>
      <c r="L295" s="28">
        <f t="shared" si="73"/>
        <v>100</v>
      </c>
      <c r="M295" s="8">
        <f t="shared" si="66"/>
        <v>0</v>
      </c>
      <c r="N295" s="21">
        <f t="shared" si="67"/>
        <v>100</v>
      </c>
    </row>
    <row r="296" spans="1:14">
      <c r="A296" s="73"/>
      <c r="B296" s="4" t="s">
        <v>24</v>
      </c>
      <c r="C296" s="10">
        <v>1</v>
      </c>
      <c r="D296" s="11">
        <v>39285</v>
      </c>
      <c r="E296" s="10">
        <v>2</v>
      </c>
      <c r="F296" s="8">
        <v>1.99</v>
      </c>
      <c r="G296" s="8">
        <v>0</v>
      </c>
      <c r="H296" s="8">
        <f t="shared" si="70"/>
        <v>0</v>
      </c>
      <c r="I296" s="8">
        <v>1.89</v>
      </c>
      <c r="J296" s="8">
        <v>0</v>
      </c>
      <c r="K296" s="8">
        <f t="shared" si="72"/>
        <v>0</v>
      </c>
      <c r="L296" s="28">
        <f t="shared" si="73"/>
        <v>100</v>
      </c>
      <c r="M296" s="8">
        <f t="shared" si="66"/>
        <v>0</v>
      </c>
      <c r="N296" s="21">
        <f t="shared" si="67"/>
        <v>100</v>
      </c>
    </row>
    <row r="297" spans="1:14">
      <c r="A297" s="73"/>
      <c r="B297" s="9" t="s">
        <v>24</v>
      </c>
      <c r="C297" s="10">
        <v>1</v>
      </c>
      <c r="D297" s="11">
        <v>39290</v>
      </c>
      <c r="E297" s="10">
        <v>2</v>
      </c>
      <c r="F297" s="8">
        <v>1.85</v>
      </c>
      <c r="G297" s="8">
        <v>0</v>
      </c>
      <c r="H297" s="8">
        <f t="shared" si="70"/>
        <v>0</v>
      </c>
      <c r="I297" s="8">
        <v>1.76</v>
      </c>
      <c r="J297" s="8">
        <v>0</v>
      </c>
      <c r="K297" s="8">
        <f t="shared" si="72"/>
        <v>0</v>
      </c>
      <c r="L297" s="28">
        <f t="shared" si="73"/>
        <v>100</v>
      </c>
      <c r="M297" s="8">
        <f t="shared" si="66"/>
        <v>0</v>
      </c>
      <c r="N297" s="21">
        <f t="shared" si="67"/>
        <v>100</v>
      </c>
    </row>
    <row r="298" spans="1:14">
      <c r="A298" s="73"/>
      <c r="B298" s="4" t="s">
        <v>24</v>
      </c>
      <c r="C298" s="10">
        <v>1</v>
      </c>
      <c r="D298" s="11">
        <v>39296</v>
      </c>
      <c r="E298" s="10">
        <v>3</v>
      </c>
      <c r="F298" s="8">
        <v>1.99</v>
      </c>
      <c r="G298" s="8">
        <v>0</v>
      </c>
      <c r="H298" s="8">
        <f t="shared" si="70"/>
        <v>0</v>
      </c>
      <c r="I298" s="8">
        <v>1.89</v>
      </c>
      <c r="J298" s="8">
        <v>0</v>
      </c>
      <c r="K298" s="8">
        <f t="shared" si="72"/>
        <v>0</v>
      </c>
      <c r="L298" s="28">
        <f t="shared" si="73"/>
        <v>100</v>
      </c>
      <c r="M298" s="8">
        <f t="shared" si="66"/>
        <v>0</v>
      </c>
      <c r="N298" s="21">
        <f t="shared" si="67"/>
        <v>100</v>
      </c>
    </row>
    <row r="299" spans="1:14">
      <c r="A299" s="73"/>
      <c r="B299" s="9" t="s">
        <v>24</v>
      </c>
      <c r="C299" s="10">
        <v>1</v>
      </c>
      <c r="D299" s="11">
        <v>39301</v>
      </c>
      <c r="E299" s="10">
        <v>2</v>
      </c>
      <c r="F299" s="8">
        <v>1.86</v>
      </c>
      <c r="G299" s="8">
        <v>0</v>
      </c>
      <c r="H299" s="8">
        <f t="shared" si="70"/>
        <v>0</v>
      </c>
      <c r="I299" s="8">
        <v>1.76</v>
      </c>
      <c r="J299" s="8">
        <v>0</v>
      </c>
      <c r="K299" s="8">
        <f t="shared" si="72"/>
        <v>0</v>
      </c>
      <c r="L299" s="28">
        <f t="shared" si="73"/>
        <v>100</v>
      </c>
      <c r="M299" s="8">
        <f t="shared" si="66"/>
        <v>0</v>
      </c>
      <c r="N299" s="21">
        <f t="shared" si="67"/>
        <v>100</v>
      </c>
    </row>
    <row r="300" spans="1:14">
      <c r="A300" s="73"/>
      <c r="B300" s="4" t="s">
        <v>24</v>
      </c>
      <c r="C300" s="10">
        <v>1</v>
      </c>
      <c r="D300" s="11">
        <v>39307</v>
      </c>
      <c r="E300" s="10">
        <v>2</v>
      </c>
      <c r="F300" s="8">
        <v>1.54</v>
      </c>
      <c r="G300" s="8">
        <v>0</v>
      </c>
      <c r="H300" s="8">
        <f t="shared" si="70"/>
        <v>0</v>
      </c>
      <c r="I300" s="8">
        <v>1.46</v>
      </c>
      <c r="J300" s="8">
        <v>0</v>
      </c>
      <c r="K300" s="8">
        <f t="shared" si="72"/>
        <v>0</v>
      </c>
      <c r="L300" s="28">
        <f t="shared" si="73"/>
        <v>100</v>
      </c>
      <c r="M300" s="8">
        <f t="shared" si="66"/>
        <v>0</v>
      </c>
      <c r="N300" s="21">
        <f t="shared" si="67"/>
        <v>100</v>
      </c>
    </row>
    <row r="301" spans="1:14">
      <c r="A301" s="73"/>
      <c r="B301" s="9" t="s">
        <v>24</v>
      </c>
      <c r="C301" s="10">
        <v>1</v>
      </c>
      <c r="D301" s="11">
        <v>39310</v>
      </c>
      <c r="E301" s="10">
        <v>2</v>
      </c>
      <c r="F301" s="8">
        <v>2.2799999999999998</v>
      </c>
      <c r="G301" s="8">
        <v>0</v>
      </c>
      <c r="H301" s="8">
        <f t="shared" si="70"/>
        <v>0</v>
      </c>
      <c r="I301" s="8">
        <v>2.17</v>
      </c>
      <c r="J301" s="8">
        <v>0</v>
      </c>
      <c r="K301" s="8">
        <f t="shared" si="72"/>
        <v>0</v>
      </c>
      <c r="L301" s="28">
        <f t="shared" si="73"/>
        <v>100</v>
      </c>
      <c r="M301" s="8">
        <f t="shared" si="66"/>
        <v>0</v>
      </c>
      <c r="N301" s="21">
        <f t="shared" si="67"/>
        <v>100</v>
      </c>
    </row>
    <row r="302" spans="1:14">
      <c r="A302" s="73"/>
      <c r="B302" s="4" t="s">
        <v>24</v>
      </c>
      <c r="C302" s="10">
        <v>1</v>
      </c>
      <c r="D302" s="11">
        <v>39331</v>
      </c>
      <c r="E302" s="10">
        <v>3</v>
      </c>
      <c r="F302" s="8">
        <v>2.91</v>
      </c>
      <c r="G302" s="8">
        <v>0</v>
      </c>
      <c r="H302" s="8">
        <f t="shared" si="70"/>
        <v>0</v>
      </c>
      <c r="I302" s="8">
        <v>2.76</v>
      </c>
      <c r="J302" s="8">
        <v>0</v>
      </c>
      <c r="K302" s="8">
        <f t="shared" si="72"/>
        <v>0</v>
      </c>
      <c r="L302" s="28">
        <f t="shared" si="73"/>
        <v>100</v>
      </c>
      <c r="M302" s="8">
        <f t="shared" si="66"/>
        <v>0</v>
      </c>
      <c r="N302" s="21">
        <f t="shared" si="67"/>
        <v>100</v>
      </c>
    </row>
    <row r="303" spans="1:14" ht="15.75" thickBot="1">
      <c r="A303" s="74"/>
      <c r="B303" s="9" t="s">
        <v>24</v>
      </c>
      <c r="C303" s="10">
        <v>1</v>
      </c>
      <c r="D303" s="11">
        <v>39349</v>
      </c>
      <c r="E303" s="10">
        <v>3</v>
      </c>
      <c r="F303" s="8">
        <v>2.8</v>
      </c>
      <c r="G303" s="8">
        <v>0</v>
      </c>
      <c r="H303" s="8">
        <f t="shared" si="70"/>
        <v>0</v>
      </c>
      <c r="I303" s="8">
        <v>2.66</v>
      </c>
      <c r="J303" s="8">
        <v>0</v>
      </c>
      <c r="K303" s="8">
        <f t="shared" si="72"/>
        <v>0</v>
      </c>
      <c r="L303" s="28">
        <f t="shared" si="73"/>
        <v>100</v>
      </c>
      <c r="M303" s="13">
        <f t="shared" si="66"/>
        <v>0</v>
      </c>
      <c r="N303" s="22">
        <f t="shared" si="67"/>
        <v>100</v>
      </c>
    </row>
    <row r="304" spans="1:14" ht="15.75" thickBot="1">
      <c r="A304" s="78">
        <v>2008</v>
      </c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9"/>
      <c r="M304" s="79"/>
      <c r="N304" s="80"/>
    </row>
    <row r="305" spans="1:14">
      <c r="A305" s="81">
        <v>2008</v>
      </c>
      <c r="B305" s="4" t="s">
        <v>19</v>
      </c>
      <c r="C305" s="10">
        <v>1</v>
      </c>
      <c r="D305" s="11">
        <v>39609</v>
      </c>
      <c r="E305" s="10">
        <v>14</v>
      </c>
      <c r="F305" s="8">
        <v>2.88</v>
      </c>
      <c r="G305" s="8">
        <v>0</v>
      </c>
      <c r="H305" s="8">
        <f t="shared" si="70"/>
        <v>0</v>
      </c>
      <c r="I305" s="8">
        <v>2.74</v>
      </c>
      <c r="J305" s="8">
        <v>0.45</v>
      </c>
      <c r="K305" s="8">
        <f t="shared" si="72"/>
        <v>15.625</v>
      </c>
      <c r="L305" s="28">
        <f>100*(F305-G305-J305)/F305</f>
        <v>84.375</v>
      </c>
      <c r="M305" s="8">
        <f t="shared" si="66"/>
        <v>16.423357664233578</v>
      </c>
      <c r="N305" s="20">
        <f t="shared" si="67"/>
        <v>83.576642335766422</v>
      </c>
    </row>
    <row r="306" spans="1:14">
      <c r="A306" s="82"/>
      <c r="B306" s="4" t="s">
        <v>19</v>
      </c>
      <c r="C306" s="10">
        <v>1</v>
      </c>
      <c r="D306" s="11">
        <v>39623</v>
      </c>
      <c r="E306" s="10">
        <v>37</v>
      </c>
      <c r="F306" s="8">
        <v>7.67</v>
      </c>
      <c r="G306" s="8">
        <v>0</v>
      </c>
      <c r="H306" s="8">
        <f t="shared" si="70"/>
        <v>0</v>
      </c>
      <c r="I306" s="8">
        <v>7.1</v>
      </c>
      <c r="J306" s="8">
        <v>0.81</v>
      </c>
      <c r="K306" s="8">
        <f t="shared" si="72"/>
        <v>10.560625814863103</v>
      </c>
      <c r="L306" s="28">
        <f>100*(F306-G306-J306)/F306</f>
        <v>89.439374185136899</v>
      </c>
      <c r="M306" s="8">
        <f t="shared" si="66"/>
        <v>11.408450704225354</v>
      </c>
      <c r="N306" s="21">
        <f t="shared" si="67"/>
        <v>88.591549295774641</v>
      </c>
    </row>
    <row r="307" spans="1:14">
      <c r="A307" s="82"/>
      <c r="B307" s="4" t="s">
        <v>19</v>
      </c>
      <c r="C307" s="10">
        <v>1</v>
      </c>
      <c r="D307" s="11">
        <v>39662</v>
      </c>
      <c r="E307" s="10">
        <v>12</v>
      </c>
      <c r="F307" s="8">
        <v>2.89</v>
      </c>
      <c r="G307" s="8">
        <v>0</v>
      </c>
      <c r="H307" s="8">
        <f t="shared" si="70"/>
        <v>0</v>
      </c>
      <c r="I307" s="8">
        <v>2.74</v>
      </c>
      <c r="J307" s="8">
        <v>0.27</v>
      </c>
      <c r="K307" s="8">
        <f t="shared" si="72"/>
        <v>9.3425605536332181</v>
      </c>
      <c r="L307" s="28">
        <f t="shared" ref="L307:L370" si="74">100*(F307-G307-J307)/F307</f>
        <v>90.65743944636678</v>
      </c>
      <c r="M307" s="8">
        <f t="shared" si="66"/>
        <v>9.8540145985401466</v>
      </c>
      <c r="N307" s="21">
        <f t="shared" si="67"/>
        <v>90.145985401459853</v>
      </c>
    </row>
    <row r="308" spans="1:14">
      <c r="A308" s="82"/>
      <c r="B308" s="4" t="s">
        <v>19</v>
      </c>
      <c r="C308" s="10">
        <v>1</v>
      </c>
      <c r="D308" s="11">
        <v>39678</v>
      </c>
      <c r="E308" s="10">
        <v>6</v>
      </c>
      <c r="F308" s="8">
        <v>2.0099999999999998</v>
      </c>
      <c r="G308" s="8">
        <v>0</v>
      </c>
      <c r="H308" s="8">
        <f t="shared" si="70"/>
        <v>0</v>
      </c>
      <c r="I308" s="8">
        <v>1.92</v>
      </c>
      <c r="J308" s="8">
        <v>1</v>
      </c>
      <c r="K308" s="8">
        <f t="shared" si="72"/>
        <v>49.75124378109453</v>
      </c>
      <c r="L308" s="28">
        <f t="shared" si="74"/>
        <v>50.248756218905463</v>
      </c>
      <c r="M308" s="8">
        <f t="shared" si="66"/>
        <v>52.083333333333336</v>
      </c>
      <c r="N308" s="21">
        <f t="shared" si="67"/>
        <v>47.916666666666664</v>
      </c>
    </row>
    <row r="309" spans="1:14">
      <c r="A309" s="82"/>
      <c r="B309" s="4" t="s">
        <v>19</v>
      </c>
      <c r="C309" s="10">
        <v>1</v>
      </c>
      <c r="D309" s="11">
        <v>39684</v>
      </c>
      <c r="E309" s="10">
        <v>6</v>
      </c>
      <c r="F309" s="8">
        <v>1.06</v>
      </c>
      <c r="G309" s="8">
        <v>0</v>
      </c>
      <c r="H309" s="8">
        <f t="shared" si="70"/>
        <v>0</v>
      </c>
      <c r="I309" s="8">
        <v>1.01</v>
      </c>
      <c r="J309" s="8">
        <v>0</v>
      </c>
      <c r="K309" s="8">
        <f t="shared" si="72"/>
        <v>0</v>
      </c>
      <c r="L309" s="28">
        <f t="shared" si="74"/>
        <v>100</v>
      </c>
      <c r="M309" s="8">
        <f t="shared" si="66"/>
        <v>0</v>
      </c>
      <c r="N309" s="21">
        <f t="shared" si="67"/>
        <v>100</v>
      </c>
    </row>
    <row r="310" spans="1:14">
      <c r="A310" s="82"/>
      <c r="B310" s="4" t="s">
        <v>19</v>
      </c>
      <c r="C310" s="10">
        <v>1</v>
      </c>
      <c r="D310" s="11">
        <v>39690</v>
      </c>
      <c r="E310" s="10">
        <v>21</v>
      </c>
      <c r="F310" s="8">
        <v>4.43</v>
      </c>
      <c r="G310" s="8">
        <v>0</v>
      </c>
      <c r="H310" s="8">
        <f t="shared" si="70"/>
        <v>0</v>
      </c>
      <c r="I310" s="8">
        <v>4.21</v>
      </c>
      <c r="J310" s="8">
        <v>0.24</v>
      </c>
      <c r="K310" s="8">
        <f t="shared" si="72"/>
        <v>5.4176072234762982</v>
      </c>
      <c r="L310" s="28">
        <f t="shared" si="74"/>
        <v>94.58239277652369</v>
      </c>
      <c r="M310" s="8">
        <f t="shared" si="66"/>
        <v>5.7007125890736337</v>
      </c>
      <c r="N310" s="21">
        <f t="shared" si="67"/>
        <v>94.299287410926354</v>
      </c>
    </row>
    <row r="311" spans="1:14">
      <c r="A311" s="82"/>
      <c r="B311" s="4" t="s">
        <v>19</v>
      </c>
      <c r="C311" s="10">
        <v>1</v>
      </c>
      <c r="D311" s="11">
        <v>39711</v>
      </c>
      <c r="E311" s="10">
        <v>6</v>
      </c>
      <c r="F311" s="8">
        <v>1.38</v>
      </c>
      <c r="G311" s="8">
        <v>0</v>
      </c>
      <c r="H311" s="8">
        <f t="shared" si="70"/>
        <v>0</v>
      </c>
      <c r="I311" s="8">
        <v>1.31</v>
      </c>
      <c r="J311" s="8">
        <v>0.05</v>
      </c>
      <c r="K311" s="8">
        <f t="shared" si="72"/>
        <v>3.6231884057971016</v>
      </c>
      <c r="L311" s="28">
        <f t="shared" si="74"/>
        <v>96.376811594202891</v>
      </c>
      <c r="M311" s="8">
        <f t="shared" si="66"/>
        <v>3.8167938931297711</v>
      </c>
      <c r="N311" s="21">
        <f t="shared" si="67"/>
        <v>96.183206106870216</v>
      </c>
    </row>
    <row r="312" spans="1:14">
      <c r="A312" s="82"/>
      <c r="B312" s="4" t="s">
        <v>10</v>
      </c>
      <c r="C312" s="10">
        <v>1</v>
      </c>
      <c r="D312" s="11">
        <v>39620</v>
      </c>
      <c r="E312" s="10">
        <v>3</v>
      </c>
      <c r="F312" s="8">
        <v>1.24</v>
      </c>
      <c r="G312" s="8">
        <v>0</v>
      </c>
      <c r="H312" s="8">
        <f t="shared" si="70"/>
        <v>0</v>
      </c>
      <c r="I312" s="8">
        <v>1.18</v>
      </c>
      <c r="J312" s="8">
        <v>0</v>
      </c>
      <c r="K312" s="8">
        <f t="shared" si="72"/>
        <v>0</v>
      </c>
      <c r="L312" s="28">
        <f t="shared" si="74"/>
        <v>100</v>
      </c>
      <c r="M312" s="8">
        <f t="shared" si="66"/>
        <v>0</v>
      </c>
      <c r="N312" s="21">
        <f t="shared" si="67"/>
        <v>100</v>
      </c>
    </row>
    <row r="313" spans="1:14">
      <c r="A313" s="82"/>
      <c r="B313" s="4" t="s">
        <v>10</v>
      </c>
      <c r="C313" s="10">
        <v>1</v>
      </c>
      <c r="D313" s="11">
        <v>39626</v>
      </c>
      <c r="E313" s="10">
        <v>2</v>
      </c>
      <c r="F313" s="8">
        <v>1.33</v>
      </c>
      <c r="G313" s="8">
        <v>0</v>
      </c>
      <c r="H313" s="8">
        <f t="shared" si="70"/>
        <v>0</v>
      </c>
      <c r="I313" s="8">
        <v>1.27</v>
      </c>
      <c r="J313" s="8">
        <v>0</v>
      </c>
      <c r="K313" s="8">
        <f t="shared" si="72"/>
        <v>0</v>
      </c>
      <c r="L313" s="28">
        <f t="shared" si="74"/>
        <v>100</v>
      </c>
      <c r="M313" s="8">
        <f t="shared" si="66"/>
        <v>0</v>
      </c>
      <c r="N313" s="21">
        <f t="shared" si="67"/>
        <v>100</v>
      </c>
    </row>
    <row r="314" spans="1:14">
      <c r="A314" s="82"/>
      <c r="B314" s="4" t="s">
        <v>10</v>
      </c>
      <c r="C314" s="10">
        <v>1</v>
      </c>
      <c r="D314" s="11">
        <v>39631</v>
      </c>
      <c r="E314" s="10">
        <v>3</v>
      </c>
      <c r="F314" s="8">
        <v>1.1599999999999999</v>
      </c>
      <c r="G314" s="8">
        <v>0</v>
      </c>
      <c r="H314" s="8">
        <f t="shared" si="70"/>
        <v>0</v>
      </c>
      <c r="I314" s="8">
        <v>1.1000000000000001</v>
      </c>
      <c r="J314" s="8">
        <v>0</v>
      </c>
      <c r="K314" s="8">
        <f t="shared" si="72"/>
        <v>0</v>
      </c>
      <c r="L314" s="28">
        <f t="shared" si="74"/>
        <v>100</v>
      </c>
      <c r="M314" s="8">
        <f t="shared" si="66"/>
        <v>0</v>
      </c>
      <c r="N314" s="21">
        <f t="shared" si="67"/>
        <v>100</v>
      </c>
    </row>
    <row r="315" spans="1:14">
      <c r="A315" s="82"/>
      <c r="B315" s="4" t="s">
        <v>10</v>
      </c>
      <c r="C315" s="10">
        <v>1</v>
      </c>
      <c r="D315" s="11">
        <v>39639</v>
      </c>
      <c r="E315" s="10">
        <v>4</v>
      </c>
      <c r="F315" s="8">
        <v>1.1000000000000001</v>
      </c>
      <c r="G315" s="8">
        <v>0</v>
      </c>
      <c r="H315" s="8">
        <f t="shared" si="70"/>
        <v>0</v>
      </c>
      <c r="I315" s="8">
        <v>1.05</v>
      </c>
      <c r="J315" s="8">
        <v>0.43</v>
      </c>
      <c r="K315" s="8">
        <f t="shared" ref="K315:K325" si="75">100*J315/F315</f>
        <v>39.090909090909086</v>
      </c>
      <c r="L315" s="28">
        <f t="shared" si="74"/>
        <v>60.909090909090914</v>
      </c>
      <c r="M315" s="8">
        <f t="shared" si="66"/>
        <v>40.952380952380949</v>
      </c>
      <c r="N315" s="21">
        <f t="shared" si="67"/>
        <v>59.047619047619058</v>
      </c>
    </row>
    <row r="316" spans="1:14">
      <c r="A316" s="82"/>
      <c r="B316" s="4" t="s">
        <v>10</v>
      </c>
      <c r="C316" s="10">
        <v>1</v>
      </c>
      <c r="D316" s="11">
        <v>39652</v>
      </c>
      <c r="E316" s="10">
        <v>4</v>
      </c>
      <c r="F316" s="8">
        <v>1</v>
      </c>
      <c r="G316" s="8">
        <v>0</v>
      </c>
      <c r="H316" s="8">
        <f t="shared" si="70"/>
        <v>0</v>
      </c>
      <c r="I316" s="8">
        <v>0.95</v>
      </c>
      <c r="J316" s="8">
        <v>0</v>
      </c>
      <c r="K316" s="8">
        <f t="shared" si="75"/>
        <v>0</v>
      </c>
      <c r="L316" s="28">
        <f t="shared" si="74"/>
        <v>100</v>
      </c>
      <c r="M316" s="8">
        <f t="shared" si="66"/>
        <v>0</v>
      </c>
      <c r="N316" s="21">
        <f t="shared" si="67"/>
        <v>100</v>
      </c>
    </row>
    <row r="317" spans="1:14">
      <c r="A317" s="82"/>
      <c r="B317" s="4" t="s">
        <v>10</v>
      </c>
      <c r="C317" s="10">
        <v>1</v>
      </c>
      <c r="D317" s="11">
        <v>39660</v>
      </c>
      <c r="E317" s="10">
        <v>8</v>
      </c>
      <c r="F317" s="8">
        <v>2.97</v>
      </c>
      <c r="G317" s="8">
        <v>0</v>
      </c>
      <c r="H317" s="8">
        <f t="shared" si="70"/>
        <v>0</v>
      </c>
      <c r="I317" s="8">
        <v>2.82</v>
      </c>
      <c r="J317" s="8">
        <v>0.8</v>
      </c>
      <c r="K317" s="8">
        <f t="shared" si="75"/>
        <v>26.936026936026934</v>
      </c>
      <c r="L317" s="28">
        <f t="shared" si="74"/>
        <v>73.063973063973066</v>
      </c>
      <c r="M317" s="8">
        <f t="shared" si="66"/>
        <v>28.368794326241137</v>
      </c>
      <c r="N317" s="21">
        <f t="shared" si="67"/>
        <v>71.631205673758856</v>
      </c>
    </row>
    <row r="318" spans="1:14">
      <c r="A318" s="82"/>
      <c r="B318" s="4" t="s">
        <v>10</v>
      </c>
      <c r="C318" s="10">
        <v>1</v>
      </c>
      <c r="D318" s="11">
        <v>39668</v>
      </c>
      <c r="E318" s="10">
        <v>3</v>
      </c>
      <c r="F318" s="8">
        <v>0.84</v>
      </c>
      <c r="G318" s="8">
        <v>0</v>
      </c>
      <c r="H318" s="8">
        <f t="shared" si="70"/>
        <v>0</v>
      </c>
      <c r="I318" s="8">
        <v>0.8</v>
      </c>
      <c r="J318" s="8">
        <v>0.75</v>
      </c>
      <c r="K318" s="8">
        <f t="shared" si="75"/>
        <v>89.285714285714292</v>
      </c>
      <c r="L318" s="28">
        <f t="shared" si="74"/>
        <v>10.71428571428571</v>
      </c>
      <c r="M318" s="8">
        <f t="shared" si="66"/>
        <v>93.75</v>
      </c>
      <c r="N318" s="21">
        <f t="shared" si="67"/>
        <v>6.2500000000000053</v>
      </c>
    </row>
    <row r="319" spans="1:14">
      <c r="A319" s="82"/>
      <c r="B319" s="4" t="s">
        <v>10</v>
      </c>
      <c r="C319" s="10">
        <v>1</v>
      </c>
      <c r="D319" s="11">
        <v>39681</v>
      </c>
      <c r="E319" s="10">
        <v>9</v>
      </c>
      <c r="F319" s="8">
        <v>2.59</v>
      </c>
      <c r="G319" s="8">
        <v>0</v>
      </c>
      <c r="H319" s="8">
        <f t="shared" si="70"/>
        <v>0</v>
      </c>
      <c r="I319" s="8">
        <v>2.46</v>
      </c>
      <c r="J319" s="8">
        <v>1.08</v>
      </c>
      <c r="K319" s="8">
        <f t="shared" si="75"/>
        <v>41.698841698841704</v>
      </c>
      <c r="L319" s="28">
        <f t="shared" si="74"/>
        <v>58.301158301158296</v>
      </c>
      <c r="M319" s="8">
        <f t="shared" si="66"/>
        <v>43.902439024390247</v>
      </c>
      <c r="N319" s="21">
        <f t="shared" si="67"/>
        <v>56.097560975609753</v>
      </c>
    </row>
    <row r="320" spans="1:14">
      <c r="A320" s="82"/>
      <c r="B320" s="4" t="s">
        <v>10</v>
      </c>
      <c r="C320" s="10">
        <v>1</v>
      </c>
      <c r="D320" s="11">
        <v>39691</v>
      </c>
      <c r="E320" s="10">
        <v>2</v>
      </c>
      <c r="F320" s="8">
        <v>0.84</v>
      </c>
      <c r="G320" s="8">
        <v>0</v>
      </c>
      <c r="H320" s="8">
        <f t="shared" si="70"/>
        <v>0</v>
      </c>
      <c r="I320" s="8">
        <v>0.8</v>
      </c>
      <c r="J320" s="8">
        <v>0.19</v>
      </c>
      <c r="K320" s="8">
        <f t="shared" si="75"/>
        <v>22.61904761904762</v>
      </c>
      <c r="L320" s="28">
        <f t="shared" si="74"/>
        <v>77.380952380952365</v>
      </c>
      <c r="M320" s="8">
        <f t="shared" si="66"/>
        <v>23.75</v>
      </c>
      <c r="N320" s="21">
        <f t="shared" si="67"/>
        <v>76.25</v>
      </c>
    </row>
    <row r="321" spans="1:14">
      <c r="A321" s="82"/>
      <c r="B321" s="4" t="s">
        <v>10</v>
      </c>
      <c r="C321" s="10">
        <v>1</v>
      </c>
      <c r="D321" s="11">
        <v>39696</v>
      </c>
      <c r="E321" s="10">
        <v>3</v>
      </c>
      <c r="F321" s="8">
        <v>1.1299999999999999</v>
      </c>
      <c r="G321" s="8">
        <v>0</v>
      </c>
      <c r="H321" s="8">
        <f t="shared" si="70"/>
        <v>0</v>
      </c>
      <c r="I321" s="8">
        <v>1.08</v>
      </c>
      <c r="J321" s="8">
        <v>0.3</v>
      </c>
      <c r="K321" s="8">
        <f t="shared" si="75"/>
        <v>26.548672566371685</v>
      </c>
      <c r="L321" s="28">
        <f t="shared" si="74"/>
        <v>73.451327433628308</v>
      </c>
      <c r="M321" s="8">
        <f t="shared" si="66"/>
        <v>27.777777777777775</v>
      </c>
      <c r="N321" s="21">
        <f t="shared" si="67"/>
        <v>72.222222222222214</v>
      </c>
    </row>
    <row r="322" spans="1:14">
      <c r="A322" s="82"/>
      <c r="B322" s="4" t="s">
        <v>10</v>
      </c>
      <c r="C322" s="10">
        <v>1</v>
      </c>
      <c r="D322" s="11">
        <v>39701</v>
      </c>
      <c r="E322" s="10">
        <v>3</v>
      </c>
      <c r="F322" s="8">
        <v>1.45</v>
      </c>
      <c r="G322" s="8">
        <v>0</v>
      </c>
      <c r="H322" s="8">
        <f t="shared" si="70"/>
        <v>0</v>
      </c>
      <c r="I322" s="8">
        <v>1.38</v>
      </c>
      <c r="J322" s="8">
        <v>0.8</v>
      </c>
      <c r="K322" s="8">
        <f t="shared" si="75"/>
        <v>55.172413793103452</v>
      </c>
      <c r="L322" s="28">
        <f t="shared" si="74"/>
        <v>44.827586206896541</v>
      </c>
      <c r="M322" s="8">
        <f t="shared" si="66"/>
        <v>57.971014492753639</v>
      </c>
      <c r="N322" s="21">
        <f t="shared" si="67"/>
        <v>42.028985507246368</v>
      </c>
    </row>
    <row r="323" spans="1:14">
      <c r="A323" s="82"/>
      <c r="B323" s="4" t="s">
        <v>10</v>
      </c>
      <c r="C323" s="10">
        <v>1</v>
      </c>
      <c r="D323" s="11">
        <v>39705</v>
      </c>
      <c r="E323" s="10">
        <v>2</v>
      </c>
      <c r="F323" s="8">
        <v>1.47</v>
      </c>
      <c r="G323" s="8">
        <v>0</v>
      </c>
      <c r="H323" s="8">
        <f t="shared" si="70"/>
        <v>0</v>
      </c>
      <c r="I323" s="8">
        <v>1.4</v>
      </c>
      <c r="J323" s="8">
        <v>1</v>
      </c>
      <c r="K323" s="8">
        <f t="shared" si="75"/>
        <v>68.02721088435375</v>
      </c>
      <c r="L323" s="28">
        <f t="shared" si="74"/>
        <v>31.972789115646258</v>
      </c>
      <c r="M323" s="8">
        <f t="shared" si="66"/>
        <v>71.428571428571431</v>
      </c>
      <c r="N323" s="21">
        <f t="shared" si="67"/>
        <v>28.571428571428566</v>
      </c>
    </row>
    <row r="324" spans="1:14">
      <c r="A324" s="82"/>
      <c r="B324" s="4" t="s">
        <v>63</v>
      </c>
      <c r="C324" s="10">
        <v>1</v>
      </c>
      <c r="D324" s="11">
        <v>39616</v>
      </c>
      <c r="E324" s="10">
        <v>3</v>
      </c>
      <c r="F324" s="8">
        <v>8.83</v>
      </c>
      <c r="G324" s="8">
        <v>0</v>
      </c>
      <c r="H324" s="8">
        <f>100*G324/F324</f>
        <v>0</v>
      </c>
      <c r="I324" s="8">
        <v>8.82</v>
      </c>
      <c r="J324" s="8">
        <v>3.83</v>
      </c>
      <c r="K324" s="8">
        <f t="shared" si="75"/>
        <v>43.374858437146095</v>
      </c>
      <c r="L324" s="28">
        <f t="shared" si="74"/>
        <v>56.625141562853905</v>
      </c>
      <c r="M324" s="8">
        <f t="shared" si="66"/>
        <v>43.424036281179141</v>
      </c>
      <c r="N324" s="21">
        <f t="shared" si="67"/>
        <v>56.575963718820866</v>
      </c>
    </row>
    <row r="325" spans="1:14">
      <c r="A325" s="82"/>
      <c r="B325" s="4" t="s">
        <v>63</v>
      </c>
      <c r="C325" s="10">
        <v>1</v>
      </c>
      <c r="D325" s="11">
        <v>39639</v>
      </c>
      <c r="E325" s="10">
        <v>3</v>
      </c>
      <c r="F325" s="8">
        <v>7.24</v>
      </c>
      <c r="G325" s="8">
        <v>0.52</v>
      </c>
      <c r="H325" s="8">
        <f t="shared" si="70"/>
        <v>7.1823204419889501</v>
      </c>
      <c r="I325" s="8">
        <v>6.72</v>
      </c>
      <c r="J325" s="8">
        <v>3.76</v>
      </c>
      <c r="K325" s="8">
        <f t="shared" si="75"/>
        <v>51.933701657458563</v>
      </c>
      <c r="L325" s="28">
        <f t="shared" si="74"/>
        <v>40.883977900552502</v>
      </c>
      <c r="M325" s="8">
        <f t="shared" si="66"/>
        <v>55.952380952380956</v>
      </c>
      <c r="N325" s="21">
        <f t="shared" si="67"/>
        <v>44.047619047619044</v>
      </c>
    </row>
    <row r="326" spans="1:14">
      <c r="A326" s="82"/>
      <c r="B326" s="4" t="s">
        <v>66</v>
      </c>
      <c r="C326" s="10" t="s">
        <v>16</v>
      </c>
      <c r="D326" s="11">
        <v>39623</v>
      </c>
      <c r="E326" s="10">
        <v>7</v>
      </c>
      <c r="F326" s="8">
        <v>6.39</v>
      </c>
      <c r="G326" s="8">
        <v>0.25</v>
      </c>
      <c r="H326" s="8">
        <f t="shared" si="70"/>
        <v>3.9123630672926448</v>
      </c>
      <c r="I326" s="8">
        <v>6.15</v>
      </c>
      <c r="J326" s="8">
        <v>0</v>
      </c>
      <c r="K326" s="8">
        <f t="shared" ref="K326:K335" si="76">100*J326/F326</f>
        <v>0</v>
      </c>
      <c r="L326" s="28">
        <f t="shared" si="74"/>
        <v>96.087636932707355</v>
      </c>
      <c r="M326" s="8">
        <f t="shared" si="66"/>
        <v>0</v>
      </c>
      <c r="N326" s="21">
        <f t="shared" si="67"/>
        <v>100</v>
      </c>
    </row>
    <row r="327" spans="1:14">
      <c r="A327" s="82"/>
      <c r="B327" s="4" t="s">
        <v>66</v>
      </c>
      <c r="C327" s="10">
        <v>2</v>
      </c>
      <c r="D327" s="11">
        <v>39724</v>
      </c>
      <c r="E327" s="10">
        <v>3</v>
      </c>
      <c r="F327" s="8">
        <v>4.62</v>
      </c>
      <c r="G327" s="8">
        <v>0</v>
      </c>
      <c r="H327" s="8">
        <f t="shared" si="70"/>
        <v>0</v>
      </c>
      <c r="I327" s="8">
        <v>4.62</v>
      </c>
      <c r="J327" s="8">
        <v>0</v>
      </c>
      <c r="K327" s="8">
        <f>100*J327/F327</f>
        <v>0</v>
      </c>
      <c r="L327" s="28">
        <f t="shared" si="74"/>
        <v>100</v>
      </c>
      <c r="M327" s="8">
        <f t="shared" si="66"/>
        <v>0</v>
      </c>
      <c r="N327" s="21">
        <f t="shared" si="67"/>
        <v>100</v>
      </c>
    </row>
    <row r="328" spans="1:14">
      <c r="A328" s="82"/>
      <c r="B328" s="4" t="s">
        <v>66</v>
      </c>
      <c r="C328" s="10">
        <v>2</v>
      </c>
      <c r="D328" s="11">
        <v>39744</v>
      </c>
      <c r="E328" s="10">
        <v>1</v>
      </c>
      <c r="F328" s="8">
        <v>0.89</v>
      </c>
      <c r="G328" s="8">
        <v>0.01</v>
      </c>
      <c r="H328" s="8">
        <f t="shared" si="70"/>
        <v>1.1235955056179776</v>
      </c>
      <c r="I328" s="8">
        <v>0.87360000000000004</v>
      </c>
      <c r="J328" s="8">
        <v>0</v>
      </c>
      <c r="K328" s="8">
        <f t="shared" si="76"/>
        <v>0</v>
      </c>
      <c r="L328" s="28">
        <f t="shared" si="74"/>
        <v>98.876404494382015</v>
      </c>
      <c r="M328" s="8">
        <f t="shared" si="66"/>
        <v>0</v>
      </c>
      <c r="N328" s="21">
        <f t="shared" si="67"/>
        <v>100</v>
      </c>
    </row>
    <row r="329" spans="1:14">
      <c r="A329" s="82"/>
      <c r="B329" s="4" t="s">
        <v>82</v>
      </c>
      <c r="C329" s="10">
        <v>1</v>
      </c>
      <c r="D329" s="11">
        <v>39616</v>
      </c>
      <c r="E329" s="10">
        <v>7</v>
      </c>
      <c r="F329" s="8">
        <v>7.71</v>
      </c>
      <c r="G329" s="8">
        <v>0.62</v>
      </c>
      <c r="H329" s="8">
        <f t="shared" si="70"/>
        <v>8.0415045395590141</v>
      </c>
      <c r="I329" s="8">
        <v>7.08</v>
      </c>
      <c r="J329" s="8">
        <v>1.47</v>
      </c>
      <c r="K329" s="8">
        <f t="shared" si="76"/>
        <v>19.066147859922179</v>
      </c>
      <c r="L329" s="28">
        <f t="shared" si="74"/>
        <v>72.892347600518804</v>
      </c>
      <c r="M329" s="8">
        <f t="shared" si="66"/>
        <v>20.762711864406779</v>
      </c>
      <c r="N329" s="21">
        <f t="shared" si="67"/>
        <v>79.237288135593218</v>
      </c>
    </row>
    <row r="330" spans="1:14">
      <c r="A330" s="82"/>
      <c r="B330" s="4" t="s">
        <v>82</v>
      </c>
      <c r="C330" s="10">
        <v>1</v>
      </c>
      <c r="D330" s="11">
        <v>39630</v>
      </c>
      <c r="E330" s="10">
        <v>5</v>
      </c>
      <c r="F330" s="8">
        <v>5.5</v>
      </c>
      <c r="G330" s="8">
        <v>0.41</v>
      </c>
      <c r="H330" s="8">
        <f t="shared" si="70"/>
        <v>7.4545454545454541</v>
      </c>
      <c r="I330" s="8">
        <v>5.09</v>
      </c>
      <c r="J330" s="8">
        <v>2.2400000000000002</v>
      </c>
      <c r="K330" s="8">
        <f t="shared" si="76"/>
        <v>40.727272727272734</v>
      </c>
      <c r="L330" s="28">
        <f t="shared" si="74"/>
        <v>51.818181818181806</v>
      </c>
      <c r="M330" s="8">
        <f t="shared" si="66"/>
        <v>44.007858546168968</v>
      </c>
      <c r="N330" s="21">
        <f t="shared" si="67"/>
        <v>55.992141453831032</v>
      </c>
    </row>
    <row r="331" spans="1:14">
      <c r="A331" s="82"/>
      <c r="B331" s="4" t="s">
        <v>82</v>
      </c>
      <c r="C331" s="10">
        <v>1</v>
      </c>
      <c r="D331" s="11">
        <v>39656</v>
      </c>
      <c r="E331" s="10">
        <v>2</v>
      </c>
      <c r="F331" s="8">
        <v>2.6</v>
      </c>
      <c r="G331" s="8">
        <v>0</v>
      </c>
      <c r="H331" s="8">
        <f t="shared" si="70"/>
        <v>0</v>
      </c>
      <c r="I331" s="8">
        <v>2.5968</v>
      </c>
      <c r="J331" s="8">
        <v>0</v>
      </c>
      <c r="K331" s="8">
        <f t="shared" si="76"/>
        <v>0</v>
      </c>
      <c r="L331" s="28">
        <f t="shared" si="74"/>
        <v>100</v>
      </c>
      <c r="M331" s="8">
        <f t="shared" si="66"/>
        <v>0</v>
      </c>
      <c r="N331" s="21">
        <f t="shared" si="67"/>
        <v>100</v>
      </c>
    </row>
    <row r="332" spans="1:14">
      <c r="A332" s="82"/>
      <c r="B332" s="4" t="s">
        <v>82</v>
      </c>
      <c r="C332" s="10">
        <v>1</v>
      </c>
      <c r="D332" s="11">
        <v>39664</v>
      </c>
      <c r="E332" s="10">
        <v>5</v>
      </c>
      <c r="F332" s="8">
        <v>8.9700000000000006</v>
      </c>
      <c r="G332" s="8">
        <v>0</v>
      </c>
      <c r="H332" s="8">
        <f t="shared" si="70"/>
        <v>0</v>
      </c>
      <c r="I332" s="8">
        <v>8.98</v>
      </c>
      <c r="J332" s="8">
        <v>0</v>
      </c>
      <c r="K332" s="8">
        <f t="shared" si="76"/>
        <v>0</v>
      </c>
      <c r="L332" s="28">
        <f t="shared" si="74"/>
        <v>100</v>
      </c>
      <c r="M332" s="8">
        <f t="shared" si="66"/>
        <v>0</v>
      </c>
      <c r="N332" s="21">
        <f t="shared" si="67"/>
        <v>100</v>
      </c>
    </row>
    <row r="333" spans="1:14">
      <c r="A333" s="82"/>
      <c r="B333" s="4" t="s">
        <v>82</v>
      </c>
      <c r="C333" s="10">
        <v>1</v>
      </c>
      <c r="D333" s="11">
        <v>39694</v>
      </c>
      <c r="E333" s="10">
        <v>3</v>
      </c>
      <c r="F333" s="8">
        <v>2.4300000000000002</v>
      </c>
      <c r="G333" s="8">
        <v>0</v>
      </c>
      <c r="H333" s="8">
        <f t="shared" si="70"/>
        <v>0</v>
      </c>
      <c r="I333" s="8">
        <v>2.4300000000000002</v>
      </c>
      <c r="J333" s="8">
        <v>0</v>
      </c>
      <c r="K333" s="8">
        <f t="shared" si="76"/>
        <v>0</v>
      </c>
      <c r="L333" s="28">
        <f t="shared" si="74"/>
        <v>100</v>
      </c>
      <c r="M333" s="8">
        <f t="shared" si="66"/>
        <v>0</v>
      </c>
      <c r="N333" s="21">
        <f t="shared" si="67"/>
        <v>100</v>
      </c>
    </row>
    <row r="334" spans="1:14">
      <c r="A334" s="82"/>
      <c r="B334" s="4" t="s">
        <v>69</v>
      </c>
      <c r="C334" s="10">
        <v>1</v>
      </c>
      <c r="D334" s="11">
        <v>39637</v>
      </c>
      <c r="E334" s="10">
        <v>2</v>
      </c>
      <c r="F334" s="8">
        <v>7.48</v>
      </c>
      <c r="G334" s="8">
        <v>0.98</v>
      </c>
      <c r="H334" s="8">
        <f t="shared" si="70"/>
        <v>13.101604278074866</v>
      </c>
      <c r="I334" s="8">
        <v>6.5</v>
      </c>
      <c r="J334" s="8">
        <v>0.68</v>
      </c>
      <c r="K334" s="8">
        <f t="shared" si="76"/>
        <v>9.0909090909090899</v>
      </c>
      <c r="L334" s="28">
        <f t="shared" si="74"/>
        <v>77.807486631016033</v>
      </c>
      <c r="M334" s="8">
        <f t="shared" si="66"/>
        <v>10.461538461538462</v>
      </c>
      <c r="N334" s="21">
        <f t="shared" si="67"/>
        <v>89.538461538461547</v>
      </c>
    </row>
    <row r="335" spans="1:14">
      <c r="A335" s="82"/>
      <c r="B335" s="4" t="s">
        <v>69</v>
      </c>
      <c r="C335" s="10">
        <v>1</v>
      </c>
      <c r="D335" s="11">
        <v>39659</v>
      </c>
      <c r="E335" s="10">
        <v>4</v>
      </c>
      <c r="F335" s="8">
        <v>8.67</v>
      </c>
      <c r="G335" s="8">
        <v>0.33</v>
      </c>
      <c r="H335" s="8">
        <f t="shared" si="70"/>
        <v>3.8062283737024223</v>
      </c>
      <c r="I335" s="8">
        <v>8.34</v>
      </c>
      <c r="J335" s="8">
        <v>3.44</v>
      </c>
      <c r="K335" s="8">
        <f t="shared" si="76"/>
        <v>39.677047289504038</v>
      </c>
      <c r="L335" s="28">
        <f t="shared" si="74"/>
        <v>56.516724336793551</v>
      </c>
      <c r="M335" s="8">
        <f t="shared" si="66"/>
        <v>41.247002398081534</v>
      </c>
      <c r="N335" s="21">
        <f t="shared" si="67"/>
        <v>58.752997601918466</v>
      </c>
    </row>
    <row r="336" spans="1:14">
      <c r="A336" s="82"/>
      <c r="B336" s="4" t="s">
        <v>70</v>
      </c>
      <c r="C336" s="10">
        <v>1</v>
      </c>
      <c r="D336" s="11">
        <v>39622</v>
      </c>
      <c r="E336" s="10">
        <v>2</v>
      </c>
      <c r="F336" s="8">
        <v>6.14</v>
      </c>
      <c r="G336" s="8">
        <v>0.1</v>
      </c>
      <c r="H336" s="8">
        <f t="shared" si="70"/>
        <v>1.6286644951140066</v>
      </c>
      <c r="I336" s="8">
        <v>6.04</v>
      </c>
      <c r="J336" s="8">
        <v>0.69</v>
      </c>
      <c r="K336" s="8">
        <f t="shared" ref="K336:K347" si="77">100*J336/F336</f>
        <v>11.237785016286646</v>
      </c>
      <c r="L336" s="28">
        <f t="shared" si="74"/>
        <v>87.133550488599354</v>
      </c>
      <c r="M336" s="8">
        <f t="shared" ref="M336:M399" si="78">J336/I336*100</f>
        <v>11.423841059602648</v>
      </c>
      <c r="N336" s="21">
        <f t="shared" ref="N336:N399" si="79">(I336-J336)/I336*100</f>
        <v>88.576158940397349</v>
      </c>
    </row>
    <row r="337" spans="1:14">
      <c r="A337" s="82"/>
      <c r="B337" s="4" t="s">
        <v>70</v>
      </c>
      <c r="C337" s="10">
        <v>1</v>
      </c>
      <c r="D337" s="11">
        <v>39638</v>
      </c>
      <c r="E337" s="10">
        <v>2</v>
      </c>
      <c r="F337" s="8">
        <v>6.73</v>
      </c>
      <c r="G337" s="8">
        <v>0.46</v>
      </c>
      <c r="H337" s="8">
        <f t="shared" si="70"/>
        <v>6.8350668647845465</v>
      </c>
      <c r="I337" s="8">
        <v>6.2759999999999998</v>
      </c>
      <c r="J337" s="8">
        <v>3</v>
      </c>
      <c r="K337" s="8">
        <f t="shared" si="77"/>
        <v>44.576523031203564</v>
      </c>
      <c r="L337" s="28">
        <f t="shared" si="74"/>
        <v>48.588410104011892</v>
      </c>
      <c r="M337" s="8">
        <f t="shared" si="78"/>
        <v>47.801147227533463</v>
      </c>
      <c r="N337" s="21">
        <f t="shared" si="79"/>
        <v>52.198852772466545</v>
      </c>
    </row>
    <row r="338" spans="1:14">
      <c r="A338" s="82"/>
      <c r="B338" s="4" t="s">
        <v>70</v>
      </c>
      <c r="C338" s="10">
        <v>1</v>
      </c>
      <c r="D338" s="11">
        <v>39654</v>
      </c>
      <c r="E338" s="10">
        <v>3</v>
      </c>
      <c r="F338" s="8">
        <v>5.39</v>
      </c>
      <c r="G338" s="8">
        <v>0.19</v>
      </c>
      <c r="H338" s="8">
        <f t="shared" si="70"/>
        <v>3.5250463821892395</v>
      </c>
      <c r="I338" s="8">
        <v>5.2</v>
      </c>
      <c r="J338" s="8">
        <v>2.16</v>
      </c>
      <c r="K338" s="8">
        <f t="shared" si="77"/>
        <v>40.074211502782937</v>
      </c>
      <c r="L338" s="28">
        <f t="shared" si="74"/>
        <v>56.400742115027811</v>
      </c>
      <c r="M338" s="8">
        <f t="shared" si="78"/>
        <v>41.53846153846154</v>
      </c>
      <c r="N338" s="21">
        <f t="shared" si="79"/>
        <v>58.461538461538467</v>
      </c>
    </row>
    <row r="339" spans="1:14">
      <c r="A339" s="82"/>
      <c r="B339" s="4" t="s">
        <v>70</v>
      </c>
      <c r="C339" s="10">
        <v>1</v>
      </c>
      <c r="D339" s="11">
        <v>39723</v>
      </c>
      <c r="E339" s="10">
        <v>3</v>
      </c>
      <c r="F339" s="8">
        <v>7.65</v>
      </c>
      <c r="G339" s="8">
        <v>0.19</v>
      </c>
      <c r="H339" s="8">
        <f t="shared" si="70"/>
        <v>2.4836601307189543</v>
      </c>
      <c r="I339" s="8">
        <v>7.46</v>
      </c>
      <c r="J339" s="8">
        <v>0.56000000000000005</v>
      </c>
      <c r="K339" s="8">
        <f t="shared" si="77"/>
        <v>7.3202614379084974</v>
      </c>
      <c r="L339" s="28">
        <f t="shared" si="74"/>
        <v>90.196078431372541</v>
      </c>
      <c r="M339" s="8">
        <f t="shared" si="78"/>
        <v>7.5067024128686333</v>
      </c>
      <c r="N339" s="21">
        <f t="shared" si="79"/>
        <v>92.49329758713138</v>
      </c>
    </row>
    <row r="340" spans="1:14">
      <c r="A340" s="82"/>
      <c r="B340" s="4" t="s">
        <v>71</v>
      </c>
      <c r="C340" s="10">
        <v>1</v>
      </c>
      <c r="D340" s="11">
        <v>39639</v>
      </c>
      <c r="E340" s="10">
        <v>5</v>
      </c>
      <c r="F340" s="8">
        <v>7.39</v>
      </c>
      <c r="G340" s="8">
        <v>0.44</v>
      </c>
      <c r="H340" s="8">
        <f t="shared" si="70"/>
        <v>5.9539918809201628</v>
      </c>
      <c r="I340" s="8">
        <v>6.95</v>
      </c>
      <c r="J340" s="8">
        <v>1.29</v>
      </c>
      <c r="K340" s="8">
        <f t="shared" si="77"/>
        <v>17.456021650879567</v>
      </c>
      <c r="L340" s="28">
        <f t="shared" si="74"/>
        <v>76.589986468200252</v>
      </c>
      <c r="M340" s="8">
        <f t="shared" si="78"/>
        <v>18.561151079136689</v>
      </c>
      <c r="N340" s="21">
        <f t="shared" si="79"/>
        <v>81.438848920863308</v>
      </c>
    </row>
    <row r="341" spans="1:14">
      <c r="A341" s="82"/>
      <c r="B341" s="4" t="s">
        <v>71</v>
      </c>
      <c r="C341" s="10">
        <v>1</v>
      </c>
      <c r="D341" s="11">
        <v>39667</v>
      </c>
      <c r="E341" s="10">
        <v>4</v>
      </c>
      <c r="F341" s="8">
        <v>8.94</v>
      </c>
      <c r="G341" s="8">
        <v>0.24</v>
      </c>
      <c r="H341" s="8">
        <f t="shared" si="70"/>
        <v>2.6845637583892619</v>
      </c>
      <c r="I341" s="8">
        <v>8.6999999999999993</v>
      </c>
      <c r="J341" s="8">
        <v>4.29</v>
      </c>
      <c r="K341" s="8">
        <f t="shared" si="77"/>
        <v>47.986577181208055</v>
      </c>
      <c r="L341" s="28">
        <f t="shared" si="74"/>
        <v>49.328859060402678</v>
      </c>
      <c r="M341" s="8">
        <f t="shared" si="78"/>
        <v>49.310344827586214</v>
      </c>
      <c r="N341" s="21">
        <f t="shared" si="79"/>
        <v>50.689655172413786</v>
      </c>
    </row>
    <row r="342" spans="1:14">
      <c r="A342" s="82"/>
      <c r="B342" s="4" t="s">
        <v>71</v>
      </c>
      <c r="C342" s="10">
        <v>2</v>
      </c>
      <c r="D342" s="11">
        <v>39675</v>
      </c>
      <c r="E342" s="10">
        <v>4</v>
      </c>
      <c r="F342" s="8">
        <v>8.7100000000000009</v>
      </c>
      <c r="G342" s="8">
        <v>0.55000000000000004</v>
      </c>
      <c r="H342" s="8">
        <f t="shared" si="70"/>
        <v>6.3145809414466134</v>
      </c>
      <c r="I342" s="8">
        <v>8.16</v>
      </c>
      <c r="J342" s="8">
        <v>2.9</v>
      </c>
      <c r="K342" s="8">
        <f t="shared" si="77"/>
        <v>33.295063145809408</v>
      </c>
      <c r="L342" s="28">
        <f t="shared" si="74"/>
        <v>60.390355912743964</v>
      </c>
      <c r="M342" s="8">
        <f t="shared" si="78"/>
        <v>35.539215686274503</v>
      </c>
      <c r="N342" s="21">
        <f t="shared" si="79"/>
        <v>64.460784313725483</v>
      </c>
    </row>
    <row r="343" spans="1:14">
      <c r="A343" s="82"/>
      <c r="B343" s="4" t="s">
        <v>83</v>
      </c>
      <c r="C343" s="10">
        <v>1</v>
      </c>
      <c r="D343" s="11">
        <v>39636</v>
      </c>
      <c r="E343" s="10">
        <v>11</v>
      </c>
      <c r="F343" s="8">
        <v>14.819000000000001</v>
      </c>
      <c r="G343" s="8">
        <v>4</v>
      </c>
      <c r="H343" s="8">
        <f t="shared" si="70"/>
        <v>26.992374654160198</v>
      </c>
      <c r="I343" s="8">
        <v>10.824</v>
      </c>
      <c r="J343" s="8">
        <v>2.6</v>
      </c>
      <c r="K343" s="8">
        <f t="shared" si="77"/>
        <v>17.545043525204129</v>
      </c>
      <c r="L343" s="28">
        <f t="shared" si="74"/>
        <v>55.462581820635677</v>
      </c>
      <c r="M343" s="8">
        <f t="shared" si="78"/>
        <v>24.020694752402072</v>
      </c>
      <c r="N343" s="21">
        <f t="shared" si="79"/>
        <v>75.979305247597921</v>
      </c>
    </row>
    <row r="344" spans="1:14">
      <c r="A344" s="82"/>
      <c r="B344" s="4" t="s">
        <v>83</v>
      </c>
      <c r="C344" s="10">
        <v>1</v>
      </c>
      <c r="D344" s="11">
        <v>39686</v>
      </c>
      <c r="E344" s="10">
        <v>5</v>
      </c>
      <c r="F344" s="8">
        <v>10.686999999999999</v>
      </c>
      <c r="G344" s="8">
        <v>1.98</v>
      </c>
      <c r="H344" s="8">
        <f t="shared" si="70"/>
        <v>18.527182558248342</v>
      </c>
      <c r="I344" s="8">
        <v>8.7100000000000009</v>
      </c>
      <c r="J344" s="8">
        <v>3.06</v>
      </c>
      <c r="K344" s="8">
        <f t="shared" si="77"/>
        <v>28.632918499111071</v>
      </c>
      <c r="L344" s="28">
        <f t="shared" si="74"/>
        <v>52.839898942640581</v>
      </c>
      <c r="M344" s="8">
        <f t="shared" si="78"/>
        <v>35.132032146957513</v>
      </c>
      <c r="N344" s="21">
        <f t="shared" si="79"/>
        <v>64.867967853042472</v>
      </c>
    </row>
    <row r="345" spans="1:14">
      <c r="A345" s="82"/>
      <c r="B345" s="4" t="s">
        <v>84</v>
      </c>
      <c r="C345" s="10">
        <v>1</v>
      </c>
      <c r="D345" s="11">
        <v>39617</v>
      </c>
      <c r="E345" s="10">
        <v>6</v>
      </c>
      <c r="F345" s="8">
        <v>13.81</v>
      </c>
      <c r="G345" s="8">
        <v>1.89</v>
      </c>
      <c r="H345" s="8">
        <f t="shared" si="70"/>
        <v>13.685734974656047</v>
      </c>
      <c r="I345" s="8">
        <v>11.92</v>
      </c>
      <c r="J345" s="8">
        <v>2.93</v>
      </c>
      <c r="K345" s="8">
        <f t="shared" si="77"/>
        <v>21.21650977552498</v>
      </c>
      <c r="L345" s="28">
        <f t="shared" si="74"/>
        <v>65.097755249818974</v>
      </c>
      <c r="M345" s="8">
        <f t="shared" si="78"/>
        <v>24.580536912751679</v>
      </c>
      <c r="N345" s="21">
        <f t="shared" si="79"/>
        <v>75.419463087248332</v>
      </c>
    </row>
    <row r="346" spans="1:14">
      <c r="A346" s="82"/>
      <c r="B346" s="4" t="s">
        <v>84</v>
      </c>
      <c r="C346" s="10">
        <v>1</v>
      </c>
      <c r="D346" s="11">
        <v>39664</v>
      </c>
      <c r="E346" s="10">
        <v>3</v>
      </c>
      <c r="F346" s="8">
        <v>8.52</v>
      </c>
      <c r="G346" s="8">
        <v>1.49</v>
      </c>
      <c r="H346" s="8">
        <f t="shared" si="70"/>
        <v>17.488262910798124</v>
      </c>
      <c r="I346" s="8">
        <v>7.03</v>
      </c>
      <c r="J346" s="8">
        <v>0</v>
      </c>
      <c r="K346" s="8">
        <f t="shared" si="77"/>
        <v>0</v>
      </c>
      <c r="L346" s="28">
        <f t="shared" si="74"/>
        <v>82.511737089201873</v>
      </c>
      <c r="M346" s="8">
        <f t="shared" si="78"/>
        <v>0</v>
      </c>
      <c r="N346" s="21">
        <f t="shared" si="79"/>
        <v>100</v>
      </c>
    </row>
    <row r="347" spans="1:14">
      <c r="A347" s="82"/>
      <c r="B347" s="4" t="s">
        <v>84</v>
      </c>
      <c r="C347" s="10">
        <v>1</v>
      </c>
      <c r="D347" s="11">
        <v>39714</v>
      </c>
      <c r="E347" s="10">
        <v>9</v>
      </c>
      <c r="F347" s="8">
        <v>18.72</v>
      </c>
      <c r="G347" s="8">
        <v>1.52</v>
      </c>
      <c r="H347" s="8">
        <f t="shared" si="70"/>
        <v>8.119658119658121</v>
      </c>
      <c r="I347" s="8">
        <v>17.190000000000001</v>
      </c>
      <c r="J347" s="8">
        <v>7.91</v>
      </c>
      <c r="K347" s="8">
        <f t="shared" si="77"/>
        <v>42.254273504273506</v>
      </c>
      <c r="L347" s="28">
        <f t="shared" si="74"/>
        <v>49.626068376068375</v>
      </c>
      <c r="M347" s="8">
        <f t="shared" si="78"/>
        <v>46.015125072716693</v>
      </c>
      <c r="N347" s="21">
        <f t="shared" si="79"/>
        <v>53.984874927283307</v>
      </c>
    </row>
    <row r="348" spans="1:14">
      <c r="A348" s="82"/>
      <c r="B348" s="4" t="s">
        <v>20</v>
      </c>
      <c r="C348" s="10">
        <v>1</v>
      </c>
      <c r="D348" s="11">
        <v>39627</v>
      </c>
      <c r="E348" s="10">
        <v>11</v>
      </c>
      <c r="F348" s="8">
        <v>4.4625409537677472</v>
      </c>
      <c r="G348" s="8">
        <v>0</v>
      </c>
      <c r="H348" s="8">
        <f t="shared" ref="H348:H361" si="80">100*G348/F348</f>
        <v>0</v>
      </c>
      <c r="I348" s="8">
        <v>4.24</v>
      </c>
      <c r="J348" s="8">
        <v>0</v>
      </c>
      <c r="K348" s="8">
        <f t="shared" ref="K348:K361" si="81">100*J348/F348</f>
        <v>0</v>
      </c>
      <c r="L348" s="28">
        <f t="shared" si="74"/>
        <v>100</v>
      </c>
      <c r="M348" s="8">
        <f t="shared" si="78"/>
        <v>0</v>
      </c>
      <c r="N348" s="21">
        <f t="shared" si="79"/>
        <v>100</v>
      </c>
    </row>
    <row r="349" spans="1:14">
      <c r="A349" s="82"/>
      <c r="B349" s="4" t="s">
        <v>20</v>
      </c>
      <c r="C349" s="10">
        <v>1</v>
      </c>
      <c r="D349" s="11">
        <v>39637</v>
      </c>
      <c r="E349" s="10">
        <v>7</v>
      </c>
      <c r="F349" s="8">
        <v>2.1333090644339281</v>
      </c>
      <c r="G349" s="8">
        <v>0</v>
      </c>
      <c r="H349" s="8">
        <f t="shared" si="80"/>
        <v>0</v>
      </c>
      <c r="I349" s="8">
        <v>2.02</v>
      </c>
      <c r="J349" s="8">
        <v>0</v>
      </c>
      <c r="K349" s="8">
        <f t="shared" si="81"/>
        <v>0</v>
      </c>
      <c r="L349" s="28">
        <f t="shared" si="74"/>
        <v>100</v>
      </c>
      <c r="M349" s="8">
        <f t="shared" si="78"/>
        <v>0</v>
      </c>
      <c r="N349" s="21">
        <f t="shared" si="79"/>
        <v>100</v>
      </c>
    </row>
    <row r="350" spans="1:14">
      <c r="A350" s="82"/>
      <c r="B350" s="4" t="s">
        <v>20</v>
      </c>
      <c r="C350" s="10">
        <v>1</v>
      </c>
      <c r="D350" s="11">
        <v>39645</v>
      </c>
      <c r="E350" s="10">
        <v>23</v>
      </c>
      <c r="F350" s="8">
        <v>10.67</v>
      </c>
      <c r="G350" s="8">
        <v>0</v>
      </c>
      <c r="H350" s="8">
        <f t="shared" si="80"/>
        <v>0</v>
      </c>
      <c r="I350" s="8">
        <v>9.7200000000000006</v>
      </c>
      <c r="J350" s="8">
        <v>1.91</v>
      </c>
      <c r="K350" s="8">
        <f t="shared" si="81"/>
        <v>17.900656044985944</v>
      </c>
      <c r="L350" s="28">
        <f t="shared" si="74"/>
        <v>82.099343955014064</v>
      </c>
      <c r="M350" s="8">
        <f t="shared" si="78"/>
        <v>19.650205761316869</v>
      </c>
      <c r="N350" s="21">
        <f t="shared" si="79"/>
        <v>80.349794238683131</v>
      </c>
    </row>
    <row r="351" spans="1:14">
      <c r="A351" s="82"/>
      <c r="B351" s="4" t="s">
        <v>20</v>
      </c>
      <c r="C351" s="10">
        <v>1</v>
      </c>
      <c r="D351" s="11">
        <v>39669</v>
      </c>
      <c r="E351" s="10">
        <v>10</v>
      </c>
      <c r="F351" s="8">
        <v>1.6294139060793595</v>
      </c>
      <c r="G351" s="8">
        <v>0</v>
      </c>
      <c r="H351" s="8">
        <f t="shared" si="80"/>
        <v>0</v>
      </c>
      <c r="I351" s="8">
        <v>1.5479432107753912</v>
      </c>
      <c r="J351" s="8">
        <v>0.93</v>
      </c>
      <c r="K351" s="8">
        <f t="shared" si="81"/>
        <v>57.07573726541554</v>
      </c>
      <c r="L351" s="28">
        <f t="shared" si="74"/>
        <v>42.924262734584453</v>
      </c>
      <c r="M351" s="8">
        <f t="shared" si="78"/>
        <v>60.079723437279533</v>
      </c>
      <c r="N351" s="21">
        <f t="shared" si="79"/>
        <v>39.920276562720467</v>
      </c>
    </row>
    <row r="352" spans="1:14">
      <c r="A352" s="82"/>
      <c r="B352" s="4" t="s">
        <v>20</v>
      </c>
      <c r="C352" s="10">
        <v>1</v>
      </c>
      <c r="D352" s="11">
        <v>39698</v>
      </c>
      <c r="E352" s="10">
        <v>4</v>
      </c>
      <c r="F352" s="8">
        <v>1.2882417182380779</v>
      </c>
      <c r="G352" s="8">
        <v>0</v>
      </c>
      <c r="H352" s="8">
        <f t="shared" si="80"/>
        <v>0</v>
      </c>
      <c r="I352" s="8">
        <v>1.2238296323261739</v>
      </c>
      <c r="J352" s="8">
        <v>0</v>
      </c>
      <c r="K352" s="8">
        <f t="shared" si="81"/>
        <v>0</v>
      </c>
      <c r="L352" s="28">
        <f t="shared" si="74"/>
        <v>99.999999999999986</v>
      </c>
      <c r="M352" s="8">
        <f t="shared" si="78"/>
        <v>0</v>
      </c>
      <c r="N352" s="21">
        <f t="shared" si="79"/>
        <v>100</v>
      </c>
    </row>
    <row r="353" spans="1:14">
      <c r="A353" s="82"/>
      <c r="B353" s="4" t="s">
        <v>21</v>
      </c>
      <c r="C353" s="10">
        <v>1</v>
      </c>
      <c r="D353" s="11">
        <v>39667</v>
      </c>
      <c r="E353" s="10">
        <v>3</v>
      </c>
      <c r="F353" s="8">
        <v>2.5830703012912481</v>
      </c>
      <c r="G353" s="8">
        <v>0</v>
      </c>
      <c r="H353" s="8">
        <f t="shared" si="80"/>
        <v>0</v>
      </c>
      <c r="I353" s="8">
        <v>2.46</v>
      </c>
      <c r="J353" s="8">
        <v>0</v>
      </c>
      <c r="K353" s="8">
        <f t="shared" si="81"/>
        <v>0</v>
      </c>
      <c r="L353" s="28">
        <f t="shared" si="74"/>
        <v>100</v>
      </c>
      <c r="M353" s="8">
        <f t="shared" si="78"/>
        <v>0</v>
      </c>
      <c r="N353" s="21">
        <f t="shared" si="79"/>
        <v>100</v>
      </c>
    </row>
    <row r="354" spans="1:14">
      <c r="A354" s="82"/>
      <c r="B354" s="4" t="s">
        <v>21</v>
      </c>
      <c r="C354" s="10">
        <v>1</v>
      </c>
      <c r="D354" s="11">
        <v>39696</v>
      </c>
      <c r="E354" s="10">
        <v>3</v>
      </c>
      <c r="F354" s="8">
        <v>2.5733142037302725</v>
      </c>
      <c r="G354" s="8">
        <v>0</v>
      </c>
      <c r="H354" s="8">
        <f t="shared" si="80"/>
        <v>0</v>
      </c>
      <c r="I354" s="8">
        <v>2.4446484935437591</v>
      </c>
      <c r="J354" s="8">
        <v>0</v>
      </c>
      <c r="K354" s="8">
        <f t="shared" si="81"/>
        <v>0</v>
      </c>
      <c r="L354" s="28">
        <f t="shared" si="74"/>
        <v>100</v>
      </c>
      <c r="M354" s="8">
        <f t="shared" si="78"/>
        <v>0</v>
      </c>
      <c r="N354" s="21">
        <f t="shared" si="79"/>
        <v>100</v>
      </c>
    </row>
    <row r="355" spans="1:14">
      <c r="A355" s="82"/>
      <c r="B355" s="4" t="s">
        <v>22</v>
      </c>
      <c r="C355" s="10">
        <v>1</v>
      </c>
      <c r="D355" s="11">
        <v>39617</v>
      </c>
      <c r="E355" s="10">
        <v>2</v>
      </c>
      <c r="F355" s="8">
        <v>0.89477280491971301</v>
      </c>
      <c r="G355" s="8">
        <v>0</v>
      </c>
      <c r="H355" s="8">
        <f t="shared" si="80"/>
        <v>0</v>
      </c>
      <c r="I355" s="8">
        <v>0.85003416467372739</v>
      </c>
      <c r="J355" s="8">
        <v>0</v>
      </c>
      <c r="K355" s="8">
        <f t="shared" si="81"/>
        <v>0</v>
      </c>
      <c r="L355" s="28">
        <f t="shared" si="74"/>
        <v>100</v>
      </c>
      <c r="M355" s="8">
        <f t="shared" si="78"/>
        <v>0</v>
      </c>
      <c r="N355" s="21">
        <f t="shared" si="79"/>
        <v>100</v>
      </c>
    </row>
    <row r="356" spans="1:14">
      <c r="A356" s="82"/>
      <c r="B356" s="4" t="s">
        <v>22</v>
      </c>
      <c r="C356" s="10">
        <v>1</v>
      </c>
      <c r="D356" s="11">
        <v>39624</v>
      </c>
      <c r="E356" s="10">
        <v>3</v>
      </c>
      <c r="F356" s="8">
        <v>1.4031431499829177</v>
      </c>
      <c r="G356" s="8">
        <v>0</v>
      </c>
      <c r="H356" s="8">
        <f t="shared" si="80"/>
        <v>0</v>
      </c>
      <c r="I356" s="8">
        <v>1.3329859924837719</v>
      </c>
      <c r="J356" s="8">
        <v>0</v>
      </c>
      <c r="K356" s="8">
        <f t="shared" si="81"/>
        <v>0</v>
      </c>
      <c r="L356" s="28">
        <f t="shared" si="74"/>
        <v>100</v>
      </c>
      <c r="M356" s="8">
        <f t="shared" si="78"/>
        <v>0</v>
      </c>
      <c r="N356" s="21">
        <f t="shared" si="79"/>
        <v>100</v>
      </c>
    </row>
    <row r="357" spans="1:14">
      <c r="A357" s="82"/>
      <c r="B357" s="4" t="s">
        <v>22</v>
      </c>
      <c r="C357" s="10">
        <v>1</v>
      </c>
      <c r="D357" s="11">
        <v>39644</v>
      </c>
      <c r="E357" s="10">
        <v>3</v>
      </c>
      <c r="F357" s="8">
        <v>1.0655961735565425</v>
      </c>
      <c r="G357" s="8">
        <v>0</v>
      </c>
      <c r="H357" s="8">
        <f t="shared" si="80"/>
        <v>0</v>
      </c>
      <c r="I357" s="8">
        <v>1.0123163648787155</v>
      </c>
      <c r="J357" s="8">
        <v>0</v>
      </c>
      <c r="K357" s="8">
        <f t="shared" si="81"/>
        <v>0</v>
      </c>
      <c r="L357" s="28">
        <f t="shared" si="74"/>
        <v>100</v>
      </c>
      <c r="M357" s="8">
        <f t="shared" si="78"/>
        <v>0</v>
      </c>
      <c r="N357" s="21">
        <f t="shared" si="79"/>
        <v>100</v>
      </c>
    </row>
    <row r="358" spans="1:14">
      <c r="A358" s="82"/>
      <c r="B358" s="4" t="s">
        <v>22</v>
      </c>
      <c r="C358" s="10">
        <v>1</v>
      </c>
      <c r="D358" s="11">
        <v>39651</v>
      </c>
      <c r="E358" s="10">
        <v>2</v>
      </c>
      <c r="F358" s="8">
        <v>1.0953194396993511</v>
      </c>
      <c r="G358" s="8">
        <v>0</v>
      </c>
      <c r="H358" s="8">
        <f t="shared" si="80"/>
        <v>0</v>
      </c>
      <c r="I358" s="8">
        <v>1.0405534677143835</v>
      </c>
      <c r="J358" s="8">
        <v>0</v>
      </c>
      <c r="K358" s="8">
        <f t="shared" si="81"/>
        <v>0</v>
      </c>
      <c r="L358" s="28">
        <f t="shared" si="74"/>
        <v>100</v>
      </c>
      <c r="M358" s="8">
        <f t="shared" si="78"/>
        <v>0</v>
      </c>
      <c r="N358" s="21">
        <f t="shared" si="79"/>
        <v>100</v>
      </c>
    </row>
    <row r="359" spans="1:14">
      <c r="A359" s="82"/>
      <c r="B359" s="4" t="s">
        <v>22</v>
      </c>
      <c r="C359" s="10">
        <v>1</v>
      </c>
      <c r="D359" s="11">
        <v>39654</v>
      </c>
      <c r="E359" s="10">
        <v>3</v>
      </c>
      <c r="F359" s="8">
        <v>1.298599248377178</v>
      </c>
      <c r="G359" s="8">
        <v>0</v>
      </c>
      <c r="H359" s="8">
        <f t="shared" si="80"/>
        <v>0</v>
      </c>
      <c r="I359" s="8">
        <v>1.2336692859583192</v>
      </c>
      <c r="J359" s="8">
        <v>0</v>
      </c>
      <c r="K359" s="8">
        <f t="shared" si="81"/>
        <v>0</v>
      </c>
      <c r="L359" s="28">
        <f t="shared" si="74"/>
        <v>100.00000000000001</v>
      </c>
      <c r="M359" s="8">
        <f t="shared" si="78"/>
        <v>0</v>
      </c>
      <c r="N359" s="21">
        <f t="shared" si="79"/>
        <v>100</v>
      </c>
    </row>
    <row r="360" spans="1:14">
      <c r="A360" s="82"/>
      <c r="B360" s="4" t="s">
        <v>22</v>
      </c>
      <c r="C360" s="10">
        <v>1</v>
      </c>
      <c r="D360" s="11">
        <v>39666</v>
      </c>
      <c r="E360" s="10">
        <v>2</v>
      </c>
      <c r="F360" s="8">
        <v>0.68295182781004449</v>
      </c>
      <c r="G360" s="8">
        <v>0</v>
      </c>
      <c r="H360" s="8">
        <f t="shared" si="80"/>
        <v>0</v>
      </c>
      <c r="I360" s="8">
        <v>0.64880423641954221</v>
      </c>
      <c r="J360" s="8">
        <v>0</v>
      </c>
      <c r="K360" s="8">
        <f t="shared" si="81"/>
        <v>0</v>
      </c>
      <c r="L360" s="28">
        <f t="shared" si="74"/>
        <v>99.999999999999986</v>
      </c>
      <c r="M360" s="8">
        <f t="shared" si="78"/>
        <v>0</v>
      </c>
      <c r="N360" s="21">
        <f t="shared" si="79"/>
        <v>100</v>
      </c>
    </row>
    <row r="361" spans="1:14">
      <c r="A361" s="82"/>
      <c r="B361" s="4" t="s">
        <v>22</v>
      </c>
      <c r="C361" s="10">
        <v>1</v>
      </c>
      <c r="D361" s="11">
        <v>39669</v>
      </c>
      <c r="E361" s="10">
        <v>2</v>
      </c>
      <c r="F361" s="8">
        <v>0.54014349162965491</v>
      </c>
      <c r="G361" s="8">
        <v>0</v>
      </c>
      <c r="H361" s="8">
        <f t="shared" si="80"/>
        <v>0</v>
      </c>
      <c r="I361" s="8">
        <v>0.5131363170481722</v>
      </c>
      <c r="J361" s="8">
        <v>0</v>
      </c>
      <c r="K361" s="8">
        <f t="shared" si="81"/>
        <v>0</v>
      </c>
      <c r="L361" s="28">
        <f t="shared" si="74"/>
        <v>100</v>
      </c>
      <c r="M361" s="8">
        <f t="shared" si="78"/>
        <v>0</v>
      </c>
      <c r="N361" s="21">
        <f t="shared" si="79"/>
        <v>100</v>
      </c>
    </row>
    <row r="362" spans="1:14">
      <c r="A362" s="82"/>
      <c r="B362" s="4" t="s">
        <v>23</v>
      </c>
      <c r="C362" s="10">
        <v>1</v>
      </c>
      <c r="D362" s="11">
        <v>39617</v>
      </c>
      <c r="E362" s="10">
        <v>2</v>
      </c>
      <c r="F362" s="8">
        <v>0.53296891014690817</v>
      </c>
      <c r="G362" s="8">
        <v>0</v>
      </c>
      <c r="H362" s="8">
        <f t="shared" ref="H362:H435" si="82">100*G362/F362</f>
        <v>0</v>
      </c>
      <c r="I362" s="8">
        <v>0.50632046463956271</v>
      </c>
      <c r="J362" s="8">
        <v>0</v>
      </c>
      <c r="K362" s="8">
        <f>100*J362/F362</f>
        <v>0</v>
      </c>
      <c r="L362" s="28">
        <f t="shared" si="74"/>
        <v>100</v>
      </c>
      <c r="M362" s="8">
        <f t="shared" si="78"/>
        <v>0</v>
      </c>
      <c r="N362" s="21">
        <f t="shared" si="79"/>
        <v>100</v>
      </c>
    </row>
    <row r="363" spans="1:14">
      <c r="A363" s="82"/>
      <c r="B363" s="4" t="s">
        <v>23</v>
      </c>
      <c r="C363" s="10">
        <v>1</v>
      </c>
      <c r="D363" s="11">
        <v>39730</v>
      </c>
      <c r="E363" s="10">
        <v>3</v>
      </c>
      <c r="F363" s="8">
        <v>2.480696959344038</v>
      </c>
      <c r="G363" s="8">
        <v>0</v>
      </c>
      <c r="H363" s="8">
        <f t="shared" si="82"/>
        <v>0</v>
      </c>
      <c r="I363" s="8">
        <v>2.3566621113768362</v>
      </c>
      <c r="J363" s="8">
        <v>0</v>
      </c>
      <c r="K363" s="8">
        <f>100*J363/F363</f>
        <v>0</v>
      </c>
      <c r="L363" s="28">
        <f t="shared" si="74"/>
        <v>100</v>
      </c>
      <c r="M363" s="8">
        <f t="shared" si="78"/>
        <v>0</v>
      </c>
      <c r="N363" s="21">
        <f t="shared" si="79"/>
        <v>100</v>
      </c>
    </row>
    <row r="364" spans="1:14">
      <c r="A364" s="82"/>
      <c r="B364" s="4" t="s">
        <v>23</v>
      </c>
      <c r="C364" s="5">
        <v>1</v>
      </c>
      <c r="D364" s="6">
        <v>39756</v>
      </c>
      <c r="E364" s="5">
        <v>2</v>
      </c>
      <c r="F364" s="7">
        <v>1.54</v>
      </c>
      <c r="G364" s="7">
        <v>0</v>
      </c>
      <c r="H364" s="7">
        <f t="shared" si="82"/>
        <v>0</v>
      </c>
      <c r="I364" s="7">
        <v>1.4592000000000001</v>
      </c>
      <c r="J364" s="7">
        <v>0</v>
      </c>
      <c r="K364" s="7">
        <f>100*J364/F364</f>
        <v>0</v>
      </c>
      <c r="L364" s="28">
        <f t="shared" si="74"/>
        <v>100</v>
      </c>
      <c r="M364" s="8">
        <f t="shared" si="78"/>
        <v>0</v>
      </c>
      <c r="N364" s="21">
        <f t="shared" si="79"/>
        <v>100</v>
      </c>
    </row>
    <row r="365" spans="1:14">
      <c r="A365" s="82"/>
      <c r="B365" s="4" t="s">
        <v>72</v>
      </c>
      <c r="C365" s="5">
        <v>4</v>
      </c>
      <c r="D365" s="6">
        <v>39620</v>
      </c>
      <c r="E365" s="5">
        <v>2</v>
      </c>
      <c r="F365" s="7">
        <v>8.98</v>
      </c>
      <c r="G365" s="7">
        <v>1.7</v>
      </c>
      <c r="H365" s="7">
        <f t="shared" si="82"/>
        <v>18.930957683741646</v>
      </c>
      <c r="I365" s="7">
        <v>7.28</v>
      </c>
      <c r="J365" s="7">
        <v>0.42</v>
      </c>
      <c r="K365" s="7">
        <f>100*J365/F365</f>
        <v>4.6770601336302891</v>
      </c>
      <c r="L365" s="28">
        <f t="shared" si="74"/>
        <v>76.391982182628055</v>
      </c>
      <c r="M365" s="8">
        <f t="shared" si="78"/>
        <v>5.7692307692307692</v>
      </c>
      <c r="N365" s="21">
        <f t="shared" si="79"/>
        <v>94.230769230769226</v>
      </c>
    </row>
    <row r="366" spans="1:14">
      <c r="A366" s="82"/>
      <c r="B366" s="4" t="s">
        <v>72</v>
      </c>
      <c r="C366" s="5" t="s">
        <v>16</v>
      </c>
      <c r="D366" s="6">
        <v>39625</v>
      </c>
      <c r="E366" s="5">
        <v>3</v>
      </c>
      <c r="F366" s="7">
        <v>9.25</v>
      </c>
      <c r="G366" s="7">
        <v>1.68</v>
      </c>
      <c r="H366" s="7">
        <f t="shared" si="82"/>
        <v>18.162162162162161</v>
      </c>
      <c r="I366" s="7">
        <v>7.58</v>
      </c>
      <c r="J366" s="7">
        <v>0.155</v>
      </c>
      <c r="K366" s="7">
        <f t="shared" ref="K366:K367" si="83">100*J366/F366</f>
        <v>1.6756756756756757</v>
      </c>
      <c r="L366" s="28">
        <f t="shared" si="74"/>
        <v>80.162162162162161</v>
      </c>
      <c r="M366" s="8">
        <f t="shared" si="78"/>
        <v>2.0448548812664908</v>
      </c>
      <c r="N366" s="21">
        <f t="shared" si="79"/>
        <v>97.955145118733512</v>
      </c>
    </row>
    <row r="367" spans="1:14">
      <c r="A367" s="82"/>
      <c r="B367" s="4" t="s">
        <v>72</v>
      </c>
      <c r="C367" s="5" t="s">
        <v>14</v>
      </c>
      <c r="D367" s="6">
        <v>39631</v>
      </c>
      <c r="E367" s="5">
        <v>2</v>
      </c>
      <c r="F367" s="7">
        <v>6.49</v>
      </c>
      <c r="G367" s="7">
        <v>1.39</v>
      </c>
      <c r="H367" s="7">
        <f t="shared" si="82"/>
        <v>21.417565485362093</v>
      </c>
      <c r="I367" s="7">
        <v>5.0999999999999996</v>
      </c>
      <c r="J367" s="7">
        <v>0.79333333333333333</v>
      </c>
      <c r="K367" s="7">
        <f t="shared" si="83"/>
        <v>12.223934257832562</v>
      </c>
      <c r="L367" s="28">
        <f t="shared" si="74"/>
        <v>66.358500256805357</v>
      </c>
      <c r="M367" s="8">
        <f t="shared" si="78"/>
        <v>15.555555555555555</v>
      </c>
      <c r="N367" s="21">
        <f t="shared" si="79"/>
        <v>84.444444444444457</v>
      </c>
    </row>
    <row r="368" spans="1:14">
      <c r="A368" s="82"/>
      <c r="B368" s="4" t="s">
        <v>72</v>
      </c>
      <c r="C368" s="5" t="s">
        <v>16</v>
      </c>
      <c r="D368" s="6">
        <v>39671</v>
      </c>
      <c r="E368" s="5">
        <v>3</v>
      </c>
      <c r="F368" s="7">
        <v>7.07</v>
      </c>
      <c r="G368" s="7">
        <v>0</v>
      </c>
      <c r="H368" s="7">
        <f t="shared" si="82"/>
        <v>0</v>
      </c>
      <c r="I368" s="7">
        <v>7.07</v>
      </c>
      <c r="J368" s="7">
        <v>0.48499999999999999</v>
      </c>
      <c r="K368" s="7">
        <f t="shared" ref="K368:K369" si="84">100*J368/F368</f>
        <v>6.8599717114568595</v>
      </c>
      <c r="L368" s="28">
        <f t="shared" si="74"/>
        <v>93.140028288543135</v>
      </c>
      <c r="M368" s="8">
        <f t="shared" si="78"/>
        <v>6.8599717114568595</v>
      </c>
      <c r="N368" s="21">
        <f t="shared" si="79"/>
        <v>93.140028288543135</v>
      </c>
    </row>
    <row r="369" spans="1:14">
      <c r="A369" s="82"/>
      <c r="B369" s="4" t="s">
        <v>72</v>
      </c>
      <c r="C369" s="5" t="s">
        <v>14</v>
      </c>
      <c r="D369" s="6">
        <v>39677</v>
      </c>
      <c r="E369" s="5">
        <v>3</v>
      </c>
      <c r="F369" s="7">
        <v>6.68</v>
      </c>
      <c r="G369" s="7">
        <v>0.08</v>
      </c>
      <c r="H369" s="7">
        <f t="shared" si="82"/>
        <v>1.1976047904191618</v>
      </c>
      <c r="I369" s="7">
        <v>6.6</v>
      </c>
      <c r="J369" s="7">
        <v>0.30499999999999999</v>
      </c>
      <c r="K369" s="7">
        <f t="shared" si="84"/>
        <v>4.5658682634730541</v>
      </c>
      <c r="L369" s="28">
        <f t="shared" si="74"/>
        <v>94.236526946107787</v>
      </c>
      <c r="M369" s="8">
        <f t="shared" si="78"/>
        <v>4.6212121212121211</v>
      </c>
      <c r="N369" s="21">
        <f t="shared" si="79"/>
        <v>95.37878787878789</v>
      </c>
    </row>
    <row r="370" spans="1:14">
      <c r="A370" s="82"/>
      <c r="B370" s="4" t="s">
        <v>72</v>
      </c>
      <c r="C370" s="5" t="s">
        <v>16</v>
      </c>
      <c r="D370" s="14">
        <v>39681</v>
      </c>
      <c r="E370" s="5">
        <v>2</v>
      </c>
      <c r="F370" s="7">
        <v>5.52</v>
      </c>
      <c r="G370" s="7">
        <v>0.4</v>
      </c>
      <c r="H370" s="7">
        <f t="shared" si="82"/>
        <v>7.2463768115942031</v>
      </c>
      <c r="I370" s="7">
        <v>5.1100000000000003</v>
      </c>
      <c r="J370" s="3">
        <v>3.14</v>
      </c>
      <c r="K370" s="7">
        <f t="shared" ref="K370" si="85">100*J370/F370</f>
        <v>56.884057971014499</v>
      </c>
      <c r="L370" s="28">
        <f t="shared" si="74"/>
        <v>35.86956521739129</v>
      </c>
      <c r="M370" s="8">
        <f t="shared" si="78"/>
        <v>61.448140900195689</v>
      </c>
      <c r="N370" s="21">
        <f t="shared" si="79"/>
        <v>38.551859099804311</v>
      </c>
    </row>
    <row r="371" spans="1:14">
      <c r="A371" s="82"/>
      <c r="B371" s="4" t="s">
        <v>73</v>
      </c>
      <c r="C371" s="5" t="s">
        <v>16</v>
      </c>
      <c r="D371" s="6">
        <v>39596</v>
      </c>
      <c r="E371" s="5">
        <v>3</v>
      </c>
      <c r="F371" s="7">
        <v>10.28</v>
      </c>
      <c r="G371" s="7">
        <v>0.17</v>
      </c>
      <c r="H371" s="7">
        <f t="shared" si="82"/>
        <v>1.6536964980544748</v>
      </c>
      <c r="I371" s="7">
        <v>10.11</v>
      </c>
      <c r="J371" s="7">
        <v>6.8450000000000006</v>
      </c>
      <c r="K371" s="7">
        <f t="shared" ref="K371" si="86">100*J371/F371</f>
        <v>66.585603112840488</v>
      </c>
      <c r="L371" s="28">
        <f t="shared" ref="L371:L434" si="87">100*(F371-G371-J371)/F371</f>
        <v>31.76070038910505</v>
      </c>
      <c r="M371" s="8">
        <f t="shared" si="78"/>
        <v>67.705242334322463</v>
      </c>
      <c r="N371" s="21">
        <f t="shared" si="79"/>
        <v>32.294757665677537</v>
      </c>
    </row>
    <row r="372" spans="1:14">
      <c r="A372" s="82"/>
      <c r="B372" s="4" t="s">
        <v>73</v>
      </c>
      <c r="C372" s="5" t="s">
        <v>14</v>
      </c>
      <c r="D372" s="6">
        <v>39602</v>
      </c>
      <c r="E372" s="5">
        <v>3</v>
      </c>
      <c r="F372" s="7">
        <v>11.58</v>
      </c>
      <c r="G372" s="7">
        <v>0.09</v>
      </c>
      <c r="H372" s="7">
        <f t="shared" si="82"/>
        <v>0.77720207253886009</v>
      </c>
      <c r="I372" s="7">
        <v>11.49</v>
      </c>
      <c r="J372" s="7">
        <v>7.72</v>
      </c>
      <c r="K372" s="7">
        <f t="shared" ref="K372" si="88">100*J372/F372</f>
        <v>66.666666666666671</v>
      </c>
      <c r="L372" s="28">
        <f t="shared" si="87"/>
        <v>32.55613126079448</v>
      </c>
      <c r="M372" s="8">
        <f t="shared" si="78"/>
        <v>67.188859878154915</v>
      </c>
      <c r="N372" s="21">
        <f t="shared" si="79"/>
        <v>32.811140121845085</v>
      </c>
    </row>
    <row r="373" spans="1:14">
      <c r="A373" s="82"/>
      <c r="B373" s="4" t="s">
        <v>73</v>
      </c>
      <c r="C373" s="5" t="s">
        <v>81</v>
      </c>
      <c r="D373" s="6">
        <v>39608</v>
      </c>
      <c r="E373" s="5">
        <v>3</v>
      </c>
      <c r="F373" s="7">
        <v>10.84</v>
      </c>
      <c r="G373" s="7">
        <v>2.93</v>
      </c>
      <c r="H373" s="7">
        <f t="shared" si="82"/>
        <v>27.029520295202953</v>
      </c>
      <c r="I373" s="7">
        <v>7.89</v>
      </c>
      <c r="J373" s="7">
        <v>3.1</v>
      </c>
      <c r="K373" s="7">
        <f t="shared" ref="K373" si="89">100*J373/F373</f>
        <v>28.597785977859779</v>
      </c>
      <c r="L373" s="28">
        <f t="shared" si="87"/>
        <v>44.372693726937278</v>
      </c>
      <c r="M373" s="8">
        <f t="shared" si="78"/>
        <v>39.29024081115336</v>
      </c>
      <c r="N373" s="21">
        <f t="shared" si="79"/>
        <v>60.709759188846633</v>
      </c>
    </row>
    <row r="374" spans="1:14">
      <c r="A374" s="82"/>
      <c r="B374" s="4" t="s">
        <v>73</v>
      </c>
      <c r="C374" s="5" t="s">
        <v>16</v>
      </c>
      <c r="D374" s="6">
        <v>39677</v>
      </c>
      <c r="E374" s="5">
        <v>3</v>
      </c>
      <c r="F374" s="7">
        <v>10.65</v>
      </c>
      <c r="G374" s="7">
        <v>0.32</v>
      </c>
      <c r="H374" s="7">
        <f t="shared" si="82"/>
        <v>3.004694835680751</v>
      </c>
      <c r="I374" s="7">
        <v>10.32</v>
      </c>
      <c r="J374" s="7">
        <v>1.01</v>
      </c>
      <c r="K374" s="7">
        <f t="shared" ref="K374" si="90">100*J374/F374</f>
        <v>9.4835680751173701</v>
      </c>
      <c r="L374" s="28">
        <f t="shared" si="87"/>
        <v>87.511737089201873</v>
      </c>
      <c r="M374" s="8">
        <f t="shared" si="78"/>
        <v>9.7868217054263553</v>
      </c>
      <c r="N374" s="21">
        <f t="shared" si="79"/>
        <v>90.213178294573652</v>
      </c>
    </row>
    <row r="375" spans="1:14">
      <c r="A375" s="82"/>
      <c r="B375" s="4" t="s">
        <v>73</v>
      </c>
      <c r="C375" s="5" t="s">
        <v>14</v>
      </c>
      <c r="D375" s="6">
        <v>39682</v>
      </c>
      <c r="E375" s="5">
        <v>3</v>
      </c>
      <c r="F375" s="7">
        <v>12.67</v>
      </c>
      <c r="G375" s="7">
        <v>0.4</v>
      </c>
      <c r="H375" s="7">
        <f t="shared" si="82"/>
        <v>3.1570639305445933</v>
      </c>
      <c r="I375" s="7">
        <v>12.27</v>
      </c>
      <c r="J375" s="7">
        <v>1.9949999999999999</v>
      </c>
      <c r="K375" s="7">
        <f t="shared" ref="K375" si="91">100*J375/F375</f>
        <v>15.74585635359116</v>
      </c>
      <c r="L375" s="28">
        <f t="shared" si="87"/>
        <v>81.09707971586424</v>
      </c>
      <c r="M375" s="8">
        <f t="shared" si="78"/>
        <v>16.25916870415648</v>
      </c>
      <c r="N375" s="21">
        <f t="shared" si="79"/>
        <v>83.740831295843535</v>
      </c>
    </row>
    <row r="376" spans="1:14">
      <c r="A376" s="82"/>
      <c r="B376" s="4" t="s">
        <v>73</v>
      </c>
      <c r="C376" s="5" t="s">
        <v>81</v>
      </c>
      <c r="D376" s="6">
        <v>39687</v>
      </c>
      <c r="E376" s="5">
        <v>3</v>
      </c>
      <c r="F376" s="7">
        <v>12.76</v>
      </c>
      <c r="G376" s="7">
        <v>0.53</v>
      </c>
      <c r="H376" s="7">
        <f t="shared" si="82"/>
        <v>4.153605015673981</v>
      </c>
      <c r="I376" s="7">
        <v>12.24</v>
      </c>
      <c r="J376" s="7">
        <v>2.27</v>
      </c>
      <c r="K376" s="7">
        <f t="shared" ref="K376:K379" si="92">100*J376/F376</f>
        <v>17.789968652037619</v>
      </c>
      <c r="L376" s="28">
        <f t="shared" si="87"/>
        <v>78.05642633228841</v>
      </c>
      <c r="M376" s="8">
        <f t="shared" si="78"/>
        <v>18.545751633986928</v>
      </c>
      <c r="N376" s="21">
        <f t="shared" si="79"/>
        <v>81.454248366013076</v>
      </c>
    </row>
    <row r="377" spans="1:14">
      <c r="A377" s="82"/>
      <c r="B377" s="4" t="s">
        <v>46</v>
      </c>
      <c r="C377" s="25" t="s">
        <v>16</v>
      </c>
      <c r="D377" s="6">
        <v>39618</v>
      </c>
      <c r="E377" s="10">
        <v>3</v>
      </c>
      <c r="F377" s="7">
        <v>2.39</v>
      </c>
      <c r="G377" s="7">
        <v>0</v>
      </c>
      <c r="H377" s="7">
        <f t="shared" si="82"/>
        <v>0</v>
      </c>
      <c r="I377" s="7">
        <v>2.27</v>
      </c>
      <c r="J377" s="7">
        <v>0</v>
      </c>
      <c r="K377" s="7">
        <f t="shared" si="92"/>
        <v>0</v>
      </c>
      <c r="L377" s="28">
        <f t="shared" si="87"/>
        <v>100</v>
      </c>
      <c r="M377" s="8">
        <f t="shared" si="78"/>
        <v>0</v>
      </c>
      <c r="N377" s="21">
        <f t="shared" si="79"/>
        <v>100</v>
      </c>
    </row>
    <row r="378" spans="1:14">
      <c r="A378" s="82"/>
      <c r="B378" s="4" t="s">
        <v>46</v>
      </c>
      <c r="C378" s="5" t="s">
        <v>16</v>
      </c>
      <c r="D378" s="11">
        <v>39627</v>
      </c>
      <c r="E378" s="10">
        <v>3</v>
      </c>
      <c r="F378" s="7">
        <v>1.63</v>
      </c>
      <c r="G378" s="7">
        <v>0</v>
      </c>
      <c r="H378" s="7">
        <f t="shared" si="82"/>
        <v>0</v>
      </c>
      <c r="I378" s="7">
        <v>1.55</v>
      </c>
      <c r="J378" s="7">
        <v>0</v>
      </c>
      <c r="K378" s="7">
        <f t="shared" si="92"/>
        <v>0</v>
      </c>
      <c r="L378" s="28">
        <f t="shared" si="87"/>
        <v>100</v>
      </c>
      <c r="M378" s="8">
        <f t="shared" si="78"/>
        <v>0</v>
      </c>
      <c r="N378" s="21">
        <f t="shared" si="79"/>
        <v>100</v>
      </c>
    </row>
    <row r="379" spans="1:14">
      <c r="A379" s="82"/>
      <c r="B379" s="4" t="s">
        <v>46</v>
      </c>
      <c r="C379" s="5" t="s">
        <v>16</v>
      </c>
      <c r="D379" s="11">
        <v>39633</v>
      </c>
      <c r="E379" s="10">
        <v>3</v>
      </c>
      <c r="F379" s="7">
        <v>1.2</v>
      </c>
      <c r="G379" s="7">
        <v>0</v>
      </c>
      <c r="H379" s="7">
        <f t="shared" si="82"/>
        <v>0</v>
      </c>
      <c r="I379" s="7">
        <v>1.1399999999999999</v>
      </c>
      <c r="J379" s="7">
        <v>0</v>
      </c>
      <c r="K379" s="7">
        <f t="shared" si="92"/>
        <v>0</v>
      </c>
      <c r="L379" s="28">
        <f t="shared" si="87"/>
        <v>100</v>
      </c>
      <c r="M379" s="8">
        <f t="shared" si="78"/>
        <v>0</v>
      </c>
      <c r="N379" s="21">
        <f t="shared" si="79"/>
        <v>100</v>
      </c>
    </row>
    <row r="380" spans="1:14">
      <c r="A380" s="82"/>
      <c r="B380" s="4" t="s">
        <v>46</v>
      </c>
      <c r="C380" s="5" t="s">
        <v>16</v>
      </c>
      <c r="D380" s="11">
        <v>39643</v>
      </c>
      <c r="E380" s="10">
        <v>3</v>
      </c>
      <c r="F380" s="7">
        <v>3.39</v>
      </c>
      <c r="G380" s="7">
        <v>0</v>
      </c>
      <c r="H380" s="7">
        <f t="shared" si="82"/>
        <v>0</v>
      </c>
      <c r="I380" s="7">
        <v>3.2256</v>
      </c>
      <c r="J380" s="7">
        <f>AVERAGE(0.552,0.804)</f>
        <v>0.67800000000000005</v>
      </c>
      <c r="K380" s="7">
        <f t="shared" ref="K380" si="93">100*J380/F380</f>
        <v>20.000000000000004</v>
      </c>
      <c r="L380" s="28">
        <f t="shared" si="87"/>
        <v>80.000000000000014</v>
      </c>
      <c r="M380" s="8">
        <f t="shared" si="78"/>
        <v>21.019345238095237</v>
      </c>
      <c r="N380" s="21">
        <f t="shared" si="79"/>
        <v>78.980654761904773</v>
      </c>
    </row>
    <row r="381" spans="1:14">
      <c r="A381" s="82"/>
      <c r="B381" s="4" t="s">
        <v>46</v>
      </c>
      <c r="C381" s="5">
        <v>1</v>
      </c>
      <c r="D381" s="11">
        <v>39648</v>
      </c>
      <c r="E381" s="10">
        <v>3</v>
      </c>
      <c r="F381" s="7">
        <v>3.41</v>
      </c>
      <c r="G381" s="7">
        <v>0</v>
      </c>
      <c r="H381" s="7">
        <f t="shared" si="82"/>
        <v>0</v>
      </c>
      <c r="I381" s="7">
        <v>3.24</v>
      </c>
      <c r="J381" s="7">
        <v>2.37</v>
      </c>
      <c r="K381" s="7">
        <f t="shared" ref="K381:K382" si="94">100*J381/F381</f>
        <v>69.501466275659823</v>
      </c>
      <c r="L381" s="28">
        <f t="shared" si="87"/>
        <v>30.498533724340174</v>
      </c>
      <c r="M381" s="8">
        <f t="shared" si="78"/>
        <v>73.148148148148152</v>
      </c>
      <c r="N381" s="21">
        <f t="shared" si="79"/>
        <v>26.851851851851855</v>
      </c>
    </row>
    <row r="382" spans="1:14">
      <c r="A382" s="82"/>
      <c r="B382" s="4" t="s">
        <v>46</v>
      </c>
      <c r="C382" s="5">
        <v>2</v>
      </c>
      <c r="D382" s="11">
        <v>39657</v>
      </c>
      <c r="E382" s="10">
        <v>3</v>
      </c>
      <c r="F382" s="7">
        <v>2.14</v>
      </c>
      <c r="G382" s="7">
        <v>0</v>
      </c>
      <c r="H382" s="7">
        <f t="shared" si="82"/>
        <v>0</v>
      </c>
      <c r="I382" s="7">
        <v>2.0339999999999998</v>
      </c>
      <c r="J382" s="7">
        <v>0</v>
      </c>
      <c r="K382" s="7">
        <f t="shared" si="94"/>
        <v>0</v>
      </c>
      <c r="L382" s="28">
        <f t="shared" si="87"/>
        <v>100</v>
      </c>
      <c r="M382" s="8">
        <f t="shared" si="78"/>
        <v>0</v>
      </c>
      <c r="N382" s="21">
        <f t="shared" si="79"/>
        <v>100</v>
      </c>
    </row>
    <row r="383" spans="1:14">
      <c r="A383" s="82"/>
      <c r="B383" s="4" t="s">
        <v>46</v>
      </c>
      <c r="C383" s="5" t="s">
        <v>16</v>
      </c>
      <c r="D383" s="11">
        <v>39663</v>
      </c>
      <c r="E383" s="10">
        <v>3</v>
      </c>
      <c r="F383" s="7">
        <v>2.883</v>
      </c>
      <c r="G383" s="7">
        <v>0</v>
      </c>
      <c r="H383" s="7">
        <f t="shared" si="82"/>
        <v>0</v>
      </c>
      <c r="I383" s="7">
        <v>2.7395999999999998</v>
      </c>
      <c r="J383" s="7">
        <f>AVERAGE(0.77,0)</f>
        <v>0.38500000000000001</v>
      </c>
      <c r="K383" s="7">
        <f t="shared" ref="K383" si="95">100*J383/F383</f>
        <v>13.354144987859868</v>
      </c>
      <c r="L383" s="28">
        <f t="shared" si="87"/>
        <v>86.645855012140132</v>
      </c>
      <c r="M383" s="8">
        <f t="shared" si="78"/>
        <v>14.053146444736459</v>
      </c>
      <c r="N383" s="21">
        <f t="shared" si="79"/>
        <v>85.94685355526353</v>
      </c>
    </row>
    <row r="384" spans="1:14">
      <c r="A384" s="82"/>
      <c r="B384" s="4" t="s">
        <v>46</v>
      </c>
      <c r="C384" s="5" t="s">
        <v>16</v>
      </c>
      <c r="D384" s="11">
        <v>39699</v>
      </c>
      <c r="E384" s="10">
        <v>3</v>
      </c>
      <c r="F384" s="7">
        <v>2.96</v>
      </c>
      <c r="G384" s="7">
        <v>0</v>
      </c>
      <c r="H384" s="7">
        <f t="shared" si="82"/>
        <v>0</v>
      </c>
      <c r="I384" s="7">
        <v>2.8151999999999999</v>
      </c>
      <c r="J384" s="7">
        <v>0</v>
      </c>
      <c r="K384" s="7">
        <f t="shared" ref="K384:K396" si="96">100*J384/F384</f>
        <v>0</v>
      </c>
      <c r="L384" s="28">
        <f t="shared" si="87"/>
        <v>100</v>
      </c>
      <c r="M384" s="8">
        <f t="shared" si="78"/>
        <v>0</v>
      </c>
      <c r="N384" s="21">
        <f t="shared" si="79"/>
        <v>100</v>
      </c>
    </row>
    <row r="385" spans="1:14">
      <c r="A385" s="82"/>
      <c r="B385" s="4" t="s">
        <v>85</v>
      </c>
      <c r="C385" s="5">
        <v>2</v>
      </c>
      <c r="D385" s="6">
        <v>39606</v>
      </c>
      <c r="E385" s="5">
        <v>3</v>
      </c>
      <c r="F385" s="7">
        <v>11.03</v>
      </c>
      <c r="G385" s="7">
        <v>0</v>
      </c>
      <c r="H385" s="7">
        <f t="shared" si="82"/>
        <v>0</v>
      </c>
      <c r="I385" s="7">
        <v>11.0412</v>
      </c>
      <c r="J385" s="7">
        <v>8.2200000000000006</v>
      </c>
      <c r="K385" s="7">
        <f t="shared" si="96"/>
        <v>74.524025385312797</v>
      </c>
      <c r="L385" s="28">
        <f t="shared" si="87"/>
        <v>25.475974614687207</v>
      </c>
      <c r="M385" s="8">
        <f t="shared" si="78"/>
        <v>74.448429518530602</v>
      </c>
      <c r="N385" s="21">
        <f t="shared" si="79"/>
        <v>25.551570481469398</v>
      </c>
    </row>
    <row r="386" spans="1:14">
      <c r="A386" s="82"/>
      <c r="B386" s="4" t="s">
        <v>85</v>
      </c>
      <c r="C386" s="5">
        <v>3</v>
      </c>
      <c r="D386" s="6">
        <v>39611</v>
      </c>
      <c r="E386" s="5">
        <v>3</v>
      </c>
      <c r="F386" s="7">
        <v>16.16</v>
      </c>
      <c r="G386" s="7">
        <v>0</v>
      </c>
      <c r="H386" s="7">
        <f t="shared" si="82"/>
        <v>0</v>
      </c>
      <c r="I386" s="7">
        <v>16.171199999999999</v>
      </c>
      <c r="J386" s="7">
        <v>13.29</v>
      </c>
      <c r="K386" s="7">
        <f t="shared" si="96"/>
        <v>82.240099009900987</v>
      </c>
      <c r="L386" s="28">
        <f t="shared" si="87"/>
        <v>17.759900990099016</v>
      </c>
      <c r="M386" s="8">
        <f t="shared" si="78"/>
        <v>82.18314039774414</v>
      </c>
      <c r="N386" s="21">
        <f t="shared" si="79"/>
        <v>17.81685960225586</v>
      </c>
    </row>
    <row r="387" spans="1:14">
      <c r="A387" s="82"/>
      <c r="B387" s="4" t="s">
        <v>85</v>
      </c>
      <c r="C387" s="5">
        <v>1</v>
      </c>
      <c r="D387" s="6">
        <v>39670</v>
      </c>
      <c r="E387" s="5">
        <v>3</v>
      </c>
      <c r="F387" s="7">
        <v>9.1649999999999991</v>
      </c>
      <c r="G387" s="7">
        <v>0</v>
      </c>
      <c r="H387" s="7">
        <f t="shared" si="82"/>
        <v>0</v>
      </c>
      <c r="I387" s="7">
        <v>1.4</v>
      </c>
      <c r="J387" s="7">
        <v>0</v>
      </c>
      <c r="K387" s="7">
        <f t="shared" si="96"/>
        <v>0</v>
      </c>
      <c r="L387" s="28">
        <f t="shared" si="87"/>
        <v>100</v>
      </c>
      <c r="M387" s="8">
        <f t="shared" si="78"/>
        <v>0</v>
      </c>
      <c r="N387" s="21">
        <f t="shared" si="79"/>
        <v>100</v>
      </c>
    </row>
    <row r="388" spans="1:14">
      <c r="A388" s="82"/>
      <c r="B388" s="4" t="s">
        <v>85</v>
      </c>
      <c r="C388" s="5">
        <v>2</v>
      </c>
      <c r="D388" s="6">
        <v>39677</v>
      </c>
      <c r="E388" s="5">
        <v>3</v>
      </c>
      <c r="F388" s="7">
        <v>11.83</v>
      </c>
      <c r="G388" s="7">
        <v>0</v>
      </c>
      <c r="H388" s="7">
        <f t="shared" si="82"/>
        <v>0</v>
      </c>
      <c r="I388" s="7">
        <v>11.8188</v>
      </c>
      <c r="J388" s="7">
        <v>4.49</v>
      </c>
      <c r="K388" s="7">
        <f t="shared" si="96"/>
        <v>37.954353338968723</v>
      </c>
      <c r="L388" s="28">
        <f t="shared" si="87"/>
        <v>62.045646661031277</v>
      </c>
      <c r="M388" s="8">
        <f t="shared" si="78"/>
        <v>37.990320506311981</v>
      </c>
      <c r="N388" s="21">
        <f t="shared" si="79"/>
        <v>62.009679493688019</v>
      </c>
    </row>
    <row r="389" spans="1:14">
      <c r="A389" s="82"/>
      <c r="B389" s="4" t="s">
        <v>85</v>
      </c>
      <c r="C389" s="5">
        <v>3</v>
      </c>
      <c r="D389" s="6">
        <v>39681</v>
      </c>
      <c r="E389" s="5">
        <v>3</v>
      </c>
      <c r="F389" s="7">
        <v>15.72</v>
      </c>
      <c r="G389" s="7">
        <v>0</v>
      </c>
      <c r="H389" s="7">
        <f t="shared" si="82"/>
        <v>0</v>
      </c>
      <c r="I389" s="7">
        <v>15.7212</v>
      </c>
      <c r="J389" s="7">
        <v>9.48</v>
      </c>
      <c r="K389" s="7">
        <f t="shared" si="96"/>
        <v>60.305343511450381</v>
      </c>
      <c r="L389" s="28">
        <f t="shared" si="87"/>
        <v>39.694656488549619</v>
      </c>
      <c r="M389" s="8">
        <f t="shared" si="78"/>
        <v>60.300740401496078</v>
      </c>
      <c r="N389" s="21">
        <f t="shared" si="79"/>
        <v>39.699259598503929</v>
      </c>
    </row>
    <row r="390" spans="1:14">
      <c r="A390" s="82"/>
      <c r="B390" s="4" t="s">
        <v>85</v>
      </c>
      <c r="C390" s="5">
        <v>1</v>
      </c>
      <c r="D390" s="6">
        <v>39742</v>
      </c>
      <c r="E390" s="5">
        <v>3</v>
      </c>
      <c r="F390" s="7">
        <v>12.34</v>
      </c>
      <c r="G390" s="7">
        <v>0</v>
      </c>
      <c r="H390" s="7">
        <f t="shared" si="82"/>
        <v>0</v>
      </c>
      <c r="I390" s="7">
        <v>12.33</v>
      </c>
      <c r="J390" s="7">
        <v>6.04</v>
      </c>
      <c r="K390" s="7">
        <f t="shared" si="96"/>
        <v>48.946515397082656</v>
      </c>
      <c r="L390" s="28">
        <f t="shared" si="87"/>
        <v>51.053484602917344</v>
      </c>
      <c r="M390" s="8">
        <f t="shared" si="78"/>
        <v>48.986212489862126</v>
      </c>
      <c r="N390" s="21">
        <f t="shared" si="79"/>
        <v>51.013787510137874</v>
      </c>
    </row>
    <row r="391" spans="1:14">
      <c r="A391" s="82"/>
      <c r="B391" s="4" t="s">
        <v>86</v>
      </c>
      <c r="C391" s="5" t="s">
        <v>12</v>
      </c>
      <c r="D391" s="6">
        <v>39650</v>
      </c>
      <c r="E391" s="5">
        <v>2</v>
      </c>
      <c r="F391" s="7">
        <v>2.72</v>
      </c>
      <c r="G391" s="7">
        <v>0</v>
      </c>
      <c r="H391" s="7">
        <f t="shared" si="82"/>
        <v>0</v>
      </c>
      <c r="I391" s="27">
        <v>2.7189999999999999</v>
      </c>
      <c r="J391" s="7">
        <v>0</v>
      </c>
      <c r="K391" s="7">
        <f t="shared" si="96"/>
        <v>0</v>
      </c>
      <c r="L391" s="28">
        <f t="shared" si="87"/>
        <v>99.999999999999986</v>
      </c>
      <c r="M391" s="8">
        <f t="shared" si="78"/>
        <v>0</v>
      </c>
      <c r="N391" s="21">
        <f t="shared" si="79"/>
        <v>100</v>
      </c>
    </row>
    <row r="392" spans="1:14">
      <c r="A392" s="82"/>
      <c r="B392" s="4" t="s">
        <v>15</v>
      </c>
      <c r="C392" s="10">
        <v>1</v>
      </c>
      <c r="D392" s="11">
        <v>39606</v>
      </c>
      <c r="E392" s="10">
        <v>3</v>
      </c>
      <c r="F392" s="7">
        <v>3.54</v>
      </c>
      <c r="G392" s="7">
        <v>0</v>
      </c>
      <c r="H392" s="7">
        <f t="shared" si="82"/>
        <v>0</v>
      </c>
      <c r="I392" s="7">
        <v>3.35</v>
      </c>
      <c r="J392" s="7">
        <v>0</v>
      </c>
      <c r="K392" s="7">
        <f t="shared" si="96"/>
        <v>0</v>
      </c>
      <c r="L392" s="28">
        <f t="shared" si="87"/>
        <v>100</v>
      </c>
      <c r="M392" s="8">
        <f t="shared" si="78"/>
        <v>0</v>
      </c>
      <c r="N392" s="21">
        <f t="shared" si="79"/>
        <v>100</v>
      </c>
    </row>
    <row r="393" spans="1:14">
      <c r="A393" s="82"/>
      <c r="B393" s="4" t="s">
        <v>15</v>
      </c>
      <c r="C393" s="10">
        <v>1</v>
      </c>
      <c r="D393" s="11">
        <v>39627</v>
      </c>
      <c r="E393" s="10">
        <v>3</v>
      </c>
      <c r="F393" s="7">
        <v>2.95</v>
      </c>
      <c r="G393" s="7">
        <v>0</v>
      </c>
      <c r="H393" s="7">
        <f t="shared" si="82"/>
        <v>0</v>
      </c>
      <c r="I393" s="7">
        <v>2.81</v>
      </c>
      <c r="J393" s="7">
        <v>0</v>
      </c>
      <c r="K393" s="7">
        <f t="shared" si="96"/>
        <v>0</v>
      </c>
      <c r="L393" s="28">
        <f t="shared" si="87"/>
        <v>100</v>
      </c>
      <c r="M393" s="8">
        <f t="shared" si="78"/>
        <v>0</v>
      </c>
      <c r="N393" s="21">
        <f t="shared" si="79"/>
        <v>100</v>
      </c>
    </row>
    <row r="394" spans="1:14">
      <c r="A394" s="82"/>
      <c r="B394" s="4" t="s">
        <v>15</v>
      </c>
      <c r="C394" s="10">
        <v>1</v>
      </c>
      <c r="D394" s="11">
        <v>39639</v>
      </c>
      <c r="E394" s="10">
        <v>3</v>
      </c>
      <c r="F394" s="7">
        <v>2.72</v>
      </c>
      <c r="G394" s="7">
        <v>0</v>
      </c>
      <c r="H394" s="7">
        <f t="shared" si="82"/>
        <v>0</v>
      </c>
      <c r="I394" s="7">
        <v>2.59</v>
      </c>
      <c r="J394" s="7">
        <v>0</v>
      </c>
      <c r="K394" s="7">
        <f t="shared" si="96"/>
        <v>0</v>
      </c>
      <c r="L394" s="28">
        <f t="shared" si="87"/>
        <v>99.999999999999986</v>
      </c>
      <c r="M394" s="8">
        <f t="shared" si="78"/>
        <v>0</v>
      </c>
      <c r="N394" s="21">
        <f t="shared" si="79"/>
        <v>100</v>
      </c>
    </row>
    <row r="395" spans="1:14">
      <c r="A395" s="82"/>
      <c r="B395" s="4" t="s">
        <v>15</v>
      </c>
      <c r="C395" s="10">
        <v>1</v>
      </c>
      <c r="D395" s="11">
        <v>39681</v>
      </c>
      <c r="E395" s="10">
        <v>3</v>
      </c>
      <c r="F395" s="7">
        <v>1.96</v>
      </c>
      <c r="G395" s="7">
        <v>0</v>
      </c>
      <c r="H395" s="7">
        <f t="shared" si="82"/>
        <v>0</v>
      </c>
      <c r="I395" s="7">
        <v>1.87</v>
      </c>
      <c r="J395" s="7">
        <v>0</v>
      </c>
      <c r="K395" s="7">
        <f t="shared" si="96"/>
        <v>0</v>
      </c>
      <c r="L395" s="28">
        <f t="shared" si="87"/>
        <v>100</v>
      </c>
      <c r="M395" s="8">
        <f t="shared" si="78"/>
        <v>0</v>
      </c>
      <c r="N395" s="21">
        <f t="shared" si="79"/>
        <v>100</v>
      </c>
    </row>
    <row r="396" spans="1:14">
      <c r="A396" s="82"/>
      <c r="B396" s="4" t="s">
        <v>15</v>
      </c>
      <c r="C396" s="10">
        <v>1</v>
      </c>
      <c r="D396" s="11">
        <v>39723</v>
      </c>
      <c r="E396" s="10">
        <v>3</v>
      </c>
      <c r="F396" s="7">
        <v>2.1800000000000002</v>
      </c>
      <c r="G396" s="7">
        <v>0</v>
      </c>
      <c r="H396" s="7">
        <f t="shared" si="82"/>
        <v>0</v>
      </c>
      <c r="I396" s="7">
        <v>2.09</v>
      </c>
      <c r="J396" s="7">
        <v>0</v>
      </c>
      <c r="K396" s="7">
        <f t="shared" si="96"/>
        <v>0</v>
      </c>
      <c r="L396" s="28">
        <f t="shared" si="87"/>
        <v>100</v>
      </c>
      <c r="M396" s="8">
        <f t="shared" si="78"/>
        <v>0</v>
      </c>
      <c r="N396" s="21">
        <f t="shared" si="79"/>
        <v>100</v>
      </c>
    </row>
    <row r="397" spans="1:14">
      <c r="A397" s="82"/>
      <c r="B397" s="4" t="s">
        <v>87</v>
      </c>
      <c r="C397" s="5" t="s">
        <v>12</v>
      </c>
      <c r="D397" s="6">
        <v>39601</v>
      </c>
      <c r="E397" s="5">
        <v>3</v>
      </c>
      <c r="F397" s="7">
        <v>3.56</v>
      </c>
      <c r="G397" s="7">
        <v>0</v>
      </c>
      <c r="H397" s="7">
        <f t="shared" si="82"/>
        <v>0</v>
      </c>
      <c r="I397" s="7">
        <v>3.5568</v>
      </c>
      <c r="J397" s="7">
        <f>AVERAGE(0.69,0.44,0.34)</f>
        <v>0.49</v>
      </c>
      <c r="K397" s="7">
        <f t="shared" ref="K397" si="97">100*J397/F397</f>
        <v>13.764044943820224</v>
      </c>
      <c r="L397" s="28">
        <f t="shared" si="87"/>
        <v>86.235955056179776</v>
      </c>
      <c r="M397" s="8">
        <f t="shared" si="78"/>
        <v>13.77642825011246</v>
      </c>
      <c r="N397" s="21">
        <f t="shared" si="79"/>
        <v>86.223571749887526</v>
      </c>
    </row>
    <row r="398" spans="1:14">
      <c r="A398" s="82"/>
      <c r="B398" s="4" t="s">
        <v>87</v>
      </c>
      <c r="C398" s="5">
        <v>1</v>
      </c>
      <c r="D398" s="6">
        <v>39643</v>
      </c>
      <c r="E398" s="5">
        <v>3</v>
      </c>
      <c r="F398" s="7">
        <v>4.57</v>
      </c>
      <c r="G398" s="7">
        <v>0</v>
      </c>
      <c r="H398" s="7">
        <f t="shared" si="82"/>
        <v>0</v>
      </c>
      <c r="I398" s="7">
        <v>4.5755999999999997</v>
      </c>
      <c r="J398" s="7">
        <v>0</v>
      </c>
      <c r="K398" s="7">
        <f t="shared" ref="K398:K400" si="98">100*J398/F398</f>
        <v>0</v>
      </c>
      <c r="L398" s="28">
        <f t="shared" si="87"/>
        <v>100</v>
      </c>
      <c r="M398" s="8">
        <f t="shared" si="78"/>
        <v>0</v>
      </c>
      <c r="N398" s="21">
        <f t="shared" si="79"/>
        <v>100</v>
      </c>
    </row>
    <row r="399" spans="1:14">
      <c r="A399" s="82"/>
      <c r="B399" s="4" t="s">
        <v>87</v>
      </c>
      <c r="C399" s="5" t="s">
        <v>33</v>
      </c>
      <c r="D399" s="6">
        <v>39670</v>
      </c>
      <c r="E399" s="5">
        <v>2</v>
      </c>
      <c r="F399" s="7">
        <v>3.89</v>
      </c>
      <c r="G399" s="7">
        <v>0</v>
      </c>
      <c r="H399" s="7">
        <f t="shared" si="82"/>
        <v>0</v>
      </c>
      <c r="I399" s="7">
        <v>3.89</v>
      </c>
      <c r="J399" s="7">
        <v>0</v>
      </c>
      <c r="K399" s="7">
        <f t="shared" si="98"/>
        <v>0</v>
      </c>
      <c r="L399" s="28">
        <f t="shared" si="87"/>
        <v>100</v>
      </c>
      <c r="M399" s="8">
        <f t="shared" si="78"/>
        <v>0</v>
      </c>
      <c r="N399" s="21">
        <f t="shared" si="79"/>
        <v>100</v>
      </c>
    </row>
    <row r="400" spans="1:14">
      <c r="A400" s="82"/>
      <c r="B400" s="4" t="s">
        <v>88</v>
      </c>
      <c r="C400" s="5">
        <v>1</v>
      </c>
      <c r="D400" s="6">
        <v>39617</v>
      </c>
      <c r="E400" s="5">
        <v>2</v>
      </c>
      <c r="F400" s="7">
        <v>10.82</v>
      </c>
      <c r="G400" s="7">
        <v>0</v>
      </c>
      <c r="H400" s="7">
        <f t="shared" si="82"/>
        <v>0</v>
      </c>
      <c r="I400" s="7">
        <v>10.82</v>
      </c>
      <c r="J400" s="7">
        <v>7.67</v>
      </c>
      <c r="K400" s="7">
        <f t="shared" si="98"/>
        <v>70.887245841035124</v>
      </c>
      <c r="L400" s="28">
        <f t="shared" si="87"/>
        <v>29.112754158964883</v>
      </c>
      <c r="M400" s="8">
        <f t="shared" ref="M400:M463" si="99">J400/I400*100</f>
        <v>70.887245841035124</v>
      </c>
      <c r="N400" s="21">
        <f t="shared" ref="N400:N463" si="100">(I400-J400)/I400*100</f>
        <v>29.112754158964883</v>
      </c>
    </row>
    <row r="401" spans="1:14">
      <c r="A401" s="82"/>
      <c r="B401" s="4" t="s">
        <v>88</v>
      </c>
      <c r="C401" s="10" t="s">
        <v>12</v>
      </c>
      <c r="D401" s="11">
        <v>39622</v>
      </c>
      <c r="E401" s="10">
        <v>3</v>
      </c>
      <c r="F401" s="8">
        <v>13.2</v>
      </c>
      <c r="G401" s="8">
        <v>0</v>
      </c>
      <c r="H401" s="8">
        <f t="shared" si="82"/>
        <v>0</v>
      </c>
      <c r="I401" s="8">
        <v>13.2</v>
      </c>
      <c r="J401" s="8">
        <f>(10.13+9.93+12.47)/3</f>
        <v>10.843333333333334</v>
      </c>
      <c r="K401" s="7">
        <f t="shared" ref="K401:K402" si="101">100*J401/F401</f>
        <v>82.146464646464665</v>
      </c>
      <c r="L401" s="28">
        <f t="shared" si="87"/>
        <v>17.853535353535346</v>
      </c>
      <c r="M401" s="8">
        <f t="shared" si="99"/>
        <v>82.146464646464651</v>
      </c>
      <c r="N401" s="21">
        <f t="shared" si="100"/>
        <v>17.853535353535346</v>
      </c>
    </row>
    <row r="402" spans="1:14">
      <c r="A402" s="82"/>
      <c r="B402" s="4" t="s">
        <v>88</v>
      </c>
      <c r="C402" s="10" t="s">
        <v>16</v>
      </c>
      <c r="D402" s="11">
        <v>39648</v>
      </c>
      <c r="E402" s="10">
        <v>2</v>
      </c>
      <c r="F402" s="8">
        <v>7.42</v>
      </c>
      <c r="G402" s="8">
        <v>0</v>
      </c>
      <c r="H402" s="8">
        <f t="shared" si="82"/>
        <v>0</v>
      </c>
      <c r="I402" s="8">
        <v>7.42</v>
      </c>
      <c r="J402" s="8">
        <f>(3.98+4.13)/2</f>
        <v>4.0549999999999997</v>
      </c>
      <c r="K402" s="8">
        <f t="shared" si="101"/>
        <v>54.649595687331534</v>
      </c>
      <c r="L402" s="28">
        <f t="shared" si="87"/>
        <v>45.350404312668466</v>
      </c>
      <c r="M402" s="8">
        <f t="shared" si="99"/>
        <v>54.649595687331534</v>
      </c>
      <c r="N402" s="21">
        <f t="shared" si="100"/>
        <v>45.350404312668466</v>
      </c>
    </row>
    <row r="403" spans="1:14">
      <c r="A403" s="82"/>
      <c r="B403" s="4" t="s">
        <v>88</v>
      </c>
      <c r="C403" s="10" t="s">
        <v>12</v>
      </c>
      <c r="D403" s="11">
        <v>39663</v>
      </c>
      <c r="E403" s="10">
        <v>2</v>
      </c>
      <c r="F403" s="8">
        <v>5.89</v>
      </c>
      <c r="G403" s="8">
        <v>0</v>
      </c>
      <c r="H403" s="8">
        <f t="shared" si="82"/>
        <v>0</v>
      </c>
      <c r="I403" s="8">
        <v>5.88</v>
      </c>
      <c r="J403" s="8">
        <f>(2.55+2.77+0.98)/3</f>
        <v>2.1</v>
      </c>
      <c r="K403" s="8">
        <f t="shared" ref="K403" si="102">100*J403/F403</f>
        <v>35.653650254668932</v>
      </c>
      <c r="L403" s="28">
        <f t="shared" si="87"/>
        <v>64.346349745331068</v>
      </c>
      <c r="M403" s="8">
        <f t="shared" si="99"/>
        <v>35.714285714285715</v>
      </c>
      <c r="N403" s="21">
        <f t="shared" si="100"/>
        <v>64.285714285714278</v>
      </c>
    </row>
    <row r="404" spans="1:14">
      <c r="A404" s="82"/>
      <c r="B404" s="4" t="s">
        <v>89</v>
      </c>
      <c r="C404" s="10">
        <v>1</v>
      </c>
      <c r="D404" s="11">
        <v>39650</v>
      </c>
      <c r="E404" s="10">
        <v>2</v>
      </c>
      <c r="F404" s="8">
        <v>7.48</v>
      </c>
      <c r="G404" s="8">
        <v>0</v>
      </c>
      <c r="H404" s="8">
        <f t="shared" si="82"/>
        <v>0</v>
      </c>
      <c r="I404" s="8">
        <v>7.84</v>
      </c>
      <c r="J404" s="8">
        <v>0.2</v>
      </c>
      <c r="K404" s="8">
        <f t="shared" ref="K404" si="103">100*J404/F404</f>
        <v>2.6737967914438503</v>
      </c>
      <c r="L404" s="28">
        <f t="shared" si="87"/>
        <v>97.326203208556137</v>
      </c>
      <c r="M404" s="8">
        <f t="shared" si="99"/>
        <v>2.5510204081632653</v>
      </c>
      <c r="N404" s="21">
        <f t="shared" si="100"/>
        <v>97.448979591836732</v>
      </c>
    </row>
    <row r="405" spans="1:14">
      <c r="A405" s="82"/>
      <c r="B405" s="4" t="s">
        <v>89</v>
      </c>
      <c r="C405" s="10">
        <v>2</v>
      </c>
      <c r="D405" s="11">
        <v>39657</v>
      </c>
      <c r="E405" s="10">
        <v>3</v>
      </c>
      <c r="F405" s="8">
        <v>10.57</v>
      </c>
      <c r="G405" s="8">
        <v>0.01</v>
      </c>
      <c r="H405" s="8">
        <f t="shared" si="82"/>
        <v>9.46073793755913E-2</v>
      </c>
      <c r="I405" s="8">
        <v>10.56</v>
      </c>
      <c r="J405" s="8">
        <v>1.32</v>
      </c>
      <c r="K405" s="8">
        <f t="shared" ref="K405" si="104">100*J405/F405</f>
        <v>12.488174077578051</v>
      </c>
      <c r="L405" s="28">
        <f t="shared" si="87"/>
        <v>87.41721854304636</v>
      </c>
      <c r="M405" s="8">
        <f t="shared" si="99"/>
        <v>12.5</v>
      </c>
      <c r="N405" s="21">
        <f t="shared" si="100"/>
        <v>87.5</v>
      </c>
    </row>
    <row r="406" spans="1:14">
      <c r="A406" s="82"/>
      <c r="B406" s="4" t="s">
        <v>89</v>
      </c>
      <c r="C406" s="10" t="s">
        <v>16</v>
      </c>
      <c r="D406" s="11">
        <v>39686</v>
      </c>
      <c r="E406" s="10">
        <v>3</v>
      </c>
      <c r="F406" s="8">
        <v>11.33</v>
      </c>
      <c r="G406" s="8">
        <v>0</v>
      </c>
      <c r="H406" s="8">
        <f t="shared" si="82"/>
        <v>0</v>
      </c>
      <c r="I406" s="8">
        <v>11.34</v>
      </c>
      <c r="J406" s="8">
        <f>AVERAGE(7.06,5.15)</f>
        <v>6.1050000000000004</v>
      </c>
      <c r="K406" s="8">
        <f t="shared" ref="K406" si="105">100*J406/F406</f>
        <v>53.883495145631066</v>
      </c>
      <c r="L406" s="28">
        <f t="shared" si="87"/>
        <v>46.116504854368934</v>
      </c>
      <c r="M406" s="8">
        <f t="shared" si="99"/>
        <v>53.835978835978835</v>
      </c>
      <c r="N406" s="21">
        <f t="shared" si="100"/>
        <v>46.164021164021158</v>
      </c>
    </row>
    <row r="407" spans="1:14">
      <c r="A407" s="82"/>
      <c r="B407" s="4" t="s">
        <v>48</v>
      </c>
      <c r="C407" s="10">
        <v>1</v>
      </c>
      <c r="D407" s="11">
        <v>39623</v>
      </c>
      <c r="E407" s="10">
        <v>8</v>
      </c>
      <c r="F407" s="8">
        <v>2.2599999999999998</v>
      </c>
      <c r="G407" s="8">
        <v>0</v>
      </c>
      <c r="H407" s="8">
        <f t="shared" si="82"/>
        <v>0</v>
      </c>
      <c r="I407" s="8">
        <v>2.15</v>
      </c>
      <c r="J407" s="8">
        <v>0.6</v>
      </c>
      <c r="K407" s="8">
        <f t="shared" ref="K407:K425" si="106">100*J407/F407</f>
        <v>26.548672566371685</v>
      </c>
      <c r="L407" s="28">
        <f t="shared" si="87"/>
        <v>73.451327433628308</v>
      </c>
      <c r="M407" s="8">
        <f t="shared" si="99"/>
        <v>27.906976744186046</v>
      </c>
      <c r="N407" s="21">
        <f t="shared" si="100"/>
        <v>72.093023255813947</v>
      </c>
    </row>
    <row r="408" spans="1:14">
      <c r="A408" s="82"/>
      <c r="B408" s="4" t="s">
        <v>48</v>
      </c>
      <c r="C408" s="10">
        <v>1</v>
      </c>
      <c r="D408" s="11">
        <v>39636</v>
      </c>
      <c r="E408" s="10">
        <v>33</v>
      </c>
      <c r="F408" s="8">
        <v>11.38</v>
      </c>
      <c r="G408" s="8">
        <v>0</v>
      </c>
      <c r="H408" s="8">
        <f t="shared" si="82"/>
        <v>0</v>
      </c>
      <c r="I408" s="8">
        <v>11.17</v>
      </c>
      <c r="J408" s="8">
        <v>3.07</v>
      </c>
      <c r="K408" s="8">
        <f t="shared" si="106"/>
        <v>26.977152899824251</v>
      </c>
      <c r="L408" s="28">
        <f t="shared" si="87"/>
        <v>73.022847100175738</v>
      </c>
      <c r="M408" s="8">
        <f t="shared" si="99"/>
        <v>27.484333034914947</v>
      </c>
      <c r="N408" s="21">
        <f t="shared" si="100"/>
        <v>72.515666965085046</v>
      </c>
    </row>
    <row r="409" spans="1:14">
      <c r="A409" s="82"/>
      <c r="B409" s="4" t="s">
        <v>48</v>
      </c>
      <c r="C409" s="10">
        <v>1</v>
      </c>
      <c r="D409" s="11">
        <v>39672</v>
      </c>
      <c r="E409" s="10">
        <v>5</v>
      </c>
      <c r="F409" s="8">
        <v>1.1399999999999999</v>
      </c>
      <c r="G409" s="8">
        <v>0</v>
      </c>
      <c r="H409" s="8">
        <f t="shared" si="82"/>
        <v>0</v>
      </c>
      <c r="I409" s="8">
        <v>1.0900000000000001</v>
      </c>
      <c r="J409" s="8">
        <v>0</v>
      </c>
      <c r="K409" s="8">
        <f t="shared" si="106"/>
        <v>0</v>
      </c>
      <c r="L409" s="28">
        <f t="shared" si="87"/>
        <v>100</v>
      </c>
      <c r="M409" s="8">
        <f t="shared" si="99"/>
        <v>0</v>
      </c>
      <c r="N409" s="21">
        <f t="shared" si="100"/>
        <v>100</v>
      </c>
    </row>
    <row r="410" spans="1:14">
      <c r="A410" s="82"/>
      <c r="B410" s="4" t="s">
        <v>48</v>
      </c>
      <c r="C410" s="10">
        <v>1</v>
      </c>
      <c r="D410" s="11">
        <v>39683</v>
      </c>
      <c r="E410" s="10">
        <v>8</v>
      </c>
      <c r="F410" s="8">
        <v>2.06</v>
      </c>
      <c r="G410" s="8">
        <v>0</v>
      </c>
      <c r="H410" s="8">
        <f t="shared" si="82"/>
        <v>0</v>
      </c>
      <c r="I410" s="8">
        <v>1.96</v>
      </c>
      <c r="J410" s="8">
        <v>0</v>
      </c>
      <c r="K410" s="8">
        <f t="shared" si="106"/>
        <v>0</v>
      </c>
      <c r="L410" s="28">
        <f t="shared" si="87"/>
        <v>100</v>
      </c>
      <c r="M410" s="8">
        <f t="shared" si="99"/>
        <v>0</v>
      </c>
      <c r="N410" s="21">
        <f t="shared" si="100"/>
        <v>100</v>
      </c>
    </row>
    <row r="411" spans="1:14">
      <c r="A411" s="82"/>
      <c r="B411" s="4" t="s">
        <v>17</v>
      </c>
      <c r="C411" s="10">
        <v>1</v>
      </c>
      <c r="D411" s="11">
        <v>39604</v>
      </c>
      <c r="E411" s="10">
        <v>34</v>
      </c>
      <c r="F411" s="8">
        <v>8.57</v>
      </c>
      <c r="G411" s="8">
        <v>0</v>
      </c>
      <c r="H411" s="8">
        <f t="shared" si="82"/>
        <v>0</v>
      </c>
      <c r="I411" s="8">
        <v>8.16</v>
      </c>
      <c r="J411" s="8">
        <v>0</v>
      </c>
      <c r="K411" s="8">
        <f t="shared" si="106"/>
        <v>0</v>
      </c>
      <c r="L411" s="28">
        <f t="shared" si="87"/>
        <v>100</v>
      </c>
      <c r="M411" s="8">
        <f t="shared" si="99"/>
        <v>0</v>
      </c>
      <c r="N411" s="21">
        <f t="shared" si="100"/>
        <v>100</v>
      </c>
    </row>
    <row r="412" spans="1:14">
      <c r="A412" s="82"/>
      <c r="B412" s="4" t="s">
        <v>17</v>
      </c>
      <c r="C412" s="10">
        <v>1</v>
      </c>
      <c r="D412" s="11">
        <v>39641</v>
      </c>
      <c r="E412" s="10">
        <v>24</v>
      </c>
      <c r="F412" s="8">
        <v>6.4</v>
      </c>
      <c r="G412" s="8">
        <v>0</v>
      </c>
      <c r="H412" s="8">
        <f t="shared" si="82"/>
        <v>0</v>
      </c>
      <c r="I412" s="8">
        <v>6.08</v>
      </c>
      <c r="J412" s="8">
        <v>0.13439999999999999</v>
      </c>
      <c r="K412" s="8">
        <f t="shared" si="106"/>
        <v>2.0999999999999996</v>
      </c>
      <c r="L412" s="28">
        <f t="shared" si="87"/>
        <v>97.9</v>
      </c>
      <c r="M412" s="8">
        <f t="shared" si="99"/>
        <v>2.2105263157894735</v>
      </c>
      <c r="N412" s="21">
        <f t="shared" si="100"/>
        <v>97.78947368421052</v>
      </c>
    </row>
    <row r="413" spans="1:14">
      <c r="A413" s="82"/>
      <c r="B413" s="4" t="s">
        <v>17</v>
      </c>
      <c r="C413" s="10">
        <v>1</v>
      </c>
      <c r="D413" s="11">
        <v>39680</v>
      </c>
      <c r="E413" s="10">
        <v>11</v>
      </c>
      <c r="F413" s="8">
        <v>1.1299999999999999</v>
      </c>
      <c r="G413" s="8">
        <v>0</v>
      </c>
      <c r="H413" s="8">
        <f t="shared" si="82"/>
        <v>0</v>
      </c>
      <c r="I413" s="8">
        <v>1.07</v>
      </c>
      <c r="J413" s="8">
        <v>0</v>
      </c>
      <c r="K413" s="8">
        <f t="shared" si="106"/>
        <v>0</v>
      </c>
      <c r="L413" s="28">
        <f t="shared" si="87"/>
        <v>100</v>
      </c>
      <c r="M413" s="8">
        <f t="shared" si="99"/>
        <v>0</v>
      </c>
      <c r="N413" s="21">
        <f t="shared" si="100"/>
        <v>100</v>
      </c>
    </row>
    <row r="414" spans="1:14">
      <c r="A414" s="82"/>
      <c r="B414" s="4" t="s">
        <v>57</v>
      </c>
      <c r="C414" s="10">
        <v>1</v>
      </c>
      <c r="D414" s="11">
        <v>39626</v>
      </c>
      <c r="E414" s="10">
        <v>4</v>
      </c>
      <c r="F414" s="8">
        <v>11.15</v>
      </c>
      <c r="G414" s="8">
        <v>1.56</v>
      </c>
      <c r="H414" s="8">
        <f t="shared" si="82"/>
        <v>13.991031390134529</v>
      </c>
      <c r="I414" s="8">
        <v>9.6</v>
      </c>
      <c r="J414" s="8">
        <v>0</v>
      </c>
      <c r="K414" s="8">
        <f t="shared" si="106"/>
        <v>0</v>
      </c>
      <c r="L414" s="28">
        <f t="shared" si="87"/>
        <v>86.008968609865462</v>
      </c>
      <c r="M414" s="8">
        <f t="shared" si="99"/>
        <v>0</v>
      </c>
      <c r="N414" s="21">
        <f t="shared" si="100"/>
        <v>100</v>
      </c>
    </row>
    <row r="415" spans="1:14">
      <c r="A415" s="82"/>
      <c r="B415" s="4" t="s">
        <v>57</v>
      </c>
      <c r="C415" s="10">
        <v>1</v>
      </c>
      <c r="D415" s="11">
        <v>39676</v>
      </c>
      <c r="E415" s="10">
        <v>5</v>
      </c>
      <c r="F415" s="8">
        <v>12.32</v>
      </c>
      <c r="G415" s="8">
        <v>2.21</v>
      </c>
      <c r="H415" s="8">
        <f t="shared" si="82"/>
        <v>17.938311688311689</v>
      </c>
      <c r="I415" s="8">
        <v>10.1</v>
      </c>
      <c r="J415" s="8">
        <v>1.94</v>
      </c>
      <c r="K415" s="8">
        <f t="shared" si="106"/>
        <v>15.746753246753247</v>
      </c>
      <c r="L415" s="28">
        <f t="shared" si="87"/>
        <v>66.314935064935057</v>
      </c>
      <c r="M415" s="8">
        <f t="shared" si="99"/>
        <v>19.207920792079207</v>
      </c>
      <c r="N415" s="21">
        <f t="shared" si="100"/>
        <v>80.792079207920793</v>
      </c>
    </row>
    <row r="416" spans="1:14">
      <c r="A416" s="82"/>
      <c r="B416" s="4" t="s">
        <v>79</v>
      </c>
      <c r="C416" s="10">
        <v>1</v>
      </c>
      <c r="D416" s="11">
        <v>39612</v>
      </c>
      <c r="E416" s="10">
        <v>11</v>
      </c>
      <c r="F416" s="8">
        <v>5.71</v>
      </c>
      <c r="G416" s="8">
        <v>0.56999999999999995</v>
      </c>
      <c r="H416" s="8">
        <f t="shared" si="82"/>
        <v>9.9824868651488607</v>
      </c>
      <c r="I416" s="8">
        <v>5.15</v>
      </c>
      <c r="J416" s="8">
        <v>1.2876000000000001</v>
      </c>
      <c r="K416" s="8">
        <f t="shared" si="106"/>
        <v>22.549912434325748</v>
      </c>
      <c r="L416" s="28">
        <f t="shared" si="87"/>
        <v>67.467600700525381</v>
      </c>
      <c r="M416" s="8">
        <f t="shared" si="99"/>
        <v>25.001941747572815</v>
      </c>
      <c r="N416" s="21">
        <f t="shared" si="100"/>
        <v>74.998058252427185</v>
      </c>
    </row>
    <row r="417" spans="1:14">
      <c r="A417" s="82"/>
      <c r="B417" s="4" t="s">
        <v>79</v>
      </c>
      <c r="C417" s="10">
        <v>1</v>
      </c>
      <c r="D417" s="11">
        <v>39633</v>
      </c>
      <c r="E417" s="10">
        <v>13</v>
      </c>
      <c r="F417" s="8">
        <v>6.94</v>
      </c>
      <c r="G417" s="8">
        <v>0.3</v>
      </c>
      <c r="H417" s="8">
        <f t="shared" si="82"/>
        <v>4.3227665706051868</v>
      </c>
      <c r="I417" s="8">
        <v>6.65</v>
      </c>
      <c r="J417" s="8">
        <v>2.4392</v>
      </c>
      <c r="K417" s="8">
        <f t="shared" si="106"/>
        <v>35.146974063400577</v>
      </c>
      <c r="L417" s="28">
        <f t="shared" si="87"/>
        <v>60.530259365994247</v>
      </c>
      <c r="M417" s="8">
        <f t="shared" si="99"/>
        <v>36.679699248120301</v>
      </c>
      <c r="N417" s="21">
        <f t="shared" si="100"/>
        <v>63.320300751879714</v>
      </c>
    </row>
    <row r="418" spans="1:14">
      <c r="A418" s="82"/>
      <c r="B418" s="4" t="s">
        <v>79</v>
      </c>
      <c r="C418" s="10">
        <v>1</v>
      </c>
      <c r="D418" s="11">
        <v>39663</v>
      </c>
      <c r="E418" s="10">
        <v>11</v>
      </c>
      <c r="F418" s="8">
        <v>9.2200000000000006</v>
      </c>
      <c r="G418" s="8">
        <v>0.85</v>
      </c>
      <c r="H418" s="8">
        <f t="shared" si="82"/>
        <v>9.2190889370932751</v>
      </c>
      <c r="I418" s="8">
        <v>8.36</v>
      </c>
      <c r="J418" s="8">
        <v>2.7435999999999998</v>
      </c>
      <c r="K418" s="8">
        <f t="shared" si="106"/>
        <v>29.757049891540124</v>
      </c>
      <c r="L418" s="28">
        <f t="shared" si="87"/>
        <v>61.023861171366597</v>
      </c>
      <c r="M418" s="8">
        <f t="shared" si="99"/>
        <v>32.81818181818182</v>
      </c>
      <c r="N418" s="21">
        <f t="shared" si="100"/>
        <v>67.181818181818187</v>
      </c>
    </row>
    <row r="419" spans="1:14">
      <c r="A419" s="82"/>
      <c r="B419" s="4" t="s">
        <v>18</v>
      </c>
      <c r="C419" s="10">
        <v>1</v>
      </c>
      <c r="D419" s="11">
        <v>39622</v>
      </c>
      <c r="E419" s="10">
        <v>3</v>
      </c>
      <c r="F419" s="8">
        <v>3.47</v>
      </c>
      <c r="G419" s="8">
        <v>0</v>
      </c>
      <c r="H419" s="8">
        <f t="shared" si="82"/>
        <v>0</v>
      </c>
      <c r="I419" s="8">
        <v>3.3012000000000001</v>
      </c>
      <c r="J419" s="8">
        <v>0</v>
      </c>
      <c r="K419" s="8">
        <f t="shared" si="106"/>
        <v>0</v>
      </c>
      <c r="L419" s="28">
        <f t="shared" si="87"/>
        <v>100</v>
      </c>
      <c r="M419" s="8">
        <f t="shared" si="99"/>
        <v>0</v>
      </c>
      <c r="N419" s="21">
        <f t="shared" si="100"/>
        <v>100</v>
      </c>
    </row>
    <row r="420" spans="1:14">
      <c r="A420" s="82"/>
      <c r="B420" s="4" t="s">
        <v>18</v>
      </c>
      <c r="C420" s="10">
        <v>1</v>
      </c>
      <c r="D420" s="11">
        <v>39627</v>
      </c>
      <c r="E420" s="10">
        <v>3</v>
      </c>
      <c r="F420" s="8">
        <v>1.63</v>
      </c>
      <c r="G420" s="8">
        <v>0</v>
      </c>
      <c r="H420" s="8">
        <f t="shared" si="82"/>
        <v>0</v>
      </c>
      <c r="I420" s="8">
        <v>1.5516000000000001</v>
      </c>
      <c r="J420" s="8">
        <v>0</v>
      </c>
      <c r="K420" s="8">
        <f t="shared" si="106"/>
        <v>0</v>
      </c>
      <c r="L420" s="28">
        <f t="shared" si="87"/>
        <v>100</v>
      </c>
      <c r="M420" s="8">
        <f t="shared" si="99"/>
        <v>0</v>
      </c>
      <c r="N420" s="21">
        <f t="shared" si="100"/>
        <v>100</v>
      </c>
    </row>
    <row r="421" spans="1:14">
      <c r="A421" s="82"/>
      <c r="B421" s="4" t="s">
        <v>18</v>
      </c>
      <c r="C421" s="10">
        <v>1</v>
      </c>
      <c r="D421" s="11">
        <v>39633</v>
      </c>
      <c r="E421" s="10">
        <v>3</v>
      </c>
      <c r="F421" s="8">
        <v>1.2</v>
      </c>
      <c r="G421" s="8">
        <v>0</v>
      </c>
      <c r="H421" s="8">
        <f t="shared" si="82"/>
        <v>0</v>
      </c>
      <c r="I421" s="8">
        <v>1.1399999999999999</v>
      </c>
      <c r="J421" s="8">
        <v>0</v>
      </c>
      <c r="K421" s="8">
        <f t="shared" si="106"/>
        <v>0</v>
      </c>
      <c r="L421" s="28">
        <f t="shared" si="87"/>
        <v>100</v>
      </c>
      <c r="M421" s="8">
        <f t="shared" si="99"/>
        <v>0</v>
      </c>
      <c r="N421" s="21">
        <f t="shared" si="100"/>
        <v>100</v>
      </c>
    </row>
    <row r="422" spans="1:14">
      <c r="A422" s="82"/>
      <c r="B422" s="4" t="s">
        <v>18</v>
      </c>
      <c r="C422" s="10">
        <v>1</v>
      </c>
      <c r="D422" s="11">
        <v>39639</v>
      </c>
      <c r="E422" s="10">
        <v>3</v>
      </c>
      <c r="F422" s="8">
        <v>3.09</v>
      </c>
      <c r="G422" s="8">
        <v>0</v>
      </c>
      <c r="H422" s="8">
        <f t="shared" si="82"/>
        <v>0</v>
      </c>
      <c r="I422" s="8">
        <v>2.9304000000000001</v>
      </c>
      <c r="J422" s="8">
        <v>0</v>
      </c>
      <c r="K422" s="8">
        <f t="shared" si="106"/>
        <v>0</v>
      </c>
      <c r="L422" s="28">
        <f t="shared" si="87"/>
        <v>100</v>
      </c>
      <c r="M422" s="8">
        <f t="shared" si="99"/>
        <v>0</v>
      </c>
      <c r="N422" s="21">
        <f t="shared" si="100"/>
        <v>100</v>
      </c>
    </row>
    <row r="423" spans="1:14">
      <c r="A423" s="82"/>
      <c r="B423" s="4" t="s">
        <v>18</v>
      </c>
      <c r="C423" s="10">
        <v>1</v>
      </c>
      <c r="D423" s="11">
        <v>39657</v>
      </c>
      <c r="E423" s="10">
        <v>3</v>
      </c>
      <c r="F423" s="8">
        <v>2.0699999999999998</v>
      </c>
      <c r="G423" s="8">
        <v>0</v>
      </c>
      <c r="H423" s="8">
        <f t="shared" si="82"/>
        <v>0</v>
      </c>
      <c r="I423" s="8">
        <v>1.97</v>
      </c>
      <c r="J423" s="8">
        <v>0</v>
      </c>
      <c r="K423" s="8">
        <f t="shared" si="106"/>
        <v>0</v>
      </c>
      <c r="L423" s="28">
        <f t="shared" si="87"/>
        <v>100</v>
      </c>
      <c r="M423" s="8">
        <f t="shared" si="99"/>
        <v>0</v>
      </c>
      <c r="N423" s="21">
        <f t="shared" si="100"/>
        <v>100</v>
      </c>
    </row>
    <row r="424" spans="1:14">
      <c r="A424" s="82"/>
      <c r="B424" s="4" t="s">
        <v>18</v>
      </c>
      <c r="C424" s="10">
        <v>1</v>
      </c>
      <c r="D424" s="11">
        <v>39686</v>
      </c>
      <c r="E424" s="10">
        <v>3</v>
      </c>
      <c r="F424" s="8">
        <v>2.36</v>
      </c>
      <c r="G424" s="8">
        <v>0</v>
      </c>
      <c r="H424" s="8">
        <f t="shared" si="82"/>
        <v>0</v>
      </c>
      <c r="I424" s="8">
        <v>2.2391999999999999</v>
      </c>
      <c r="J424" s="8">
        <v>0</v>
      </c>
      <c r="K424" s="8">
        <f t="shared" si="106"/>
        <v>0</v>
      </c>
      <c r="L424" s="28">
        <f t="shared" si="87"/>
        <v>100</v>
      </c>
      <c r="M424" s="8">
        <f t="shared" si="99"/>
        <v>0</v>
      </c>
      <c r="N424" s="21">
        <f t="shared" si="100"/>
        <v>100</v>
      </c>
    </row>
    <row r="425" spans="1:14">
      <c r="A425" s="82"/>
      <c r="B425" s="4" t="s">
        <v>18</v>
      </c>
      <c r="C425" s="10">
        <v>1</v>
      </c>
      <c r="D425" s="11">
        <v>39725</v>
      </c>
      <c r="E425" s="10">
        <v>3</v>
      </c>
      <c r="F425" s="8">
        <v>2.71</v>
      </c>
      <c r="G425" s="8">
        <v>0</v>
      </c>
      <c r="H425" s="8">
        <f t="shared" si="82"/>
        <v>0</v>
      </c>
      <c r="I425" s="8">
        <v>2.5739999999999998</v>
      </c>
      <c r="J425" s="8">
        <v>0</v>
      </c>
      <c r="K425" s="8">
        <f t="shared" si="106"/>
        <v>0</v>
      </c>
      <c r="L425" s="28">
        <f t="shared" si="87"/>
        <v>100</v>
      </c>
      <c r="M425" s="8">
        <f t="shared" si="99"/>
        <v>0</v>
      </c>
      <c r="N425" s="21">
        <f t="shared" si="100"/>
        <v>100</v>
      </c>
    </row>
    <row r="426" spans="1:14">
      <c r="A426" s="82"/>
      <c r="B426" s="4" t="s">
        <v>24</v>
      </c>
      <c r="C426" s="10" t="s">
        <v>16</v>
      </c>
      <c r="D426" s="11">
        <v>39611</v>
      </c>
      <c r="E426" s="10">
        <v>3</v>
      </c>
      <c r="F426" s="8">
        <v>2.87</v>
      </c>
      <c r="G426" s="8">
        <v>0</v>
      </c>
      <c r="H426" s="8">
        <f t="shared" si="82"/>
        <v>0</v>
      </c>
      <c r="I426" s="8">
        <v>2.73</v>
      </c>
      <c r="J426" s="8">
        <f>AVERAGE(0,0.18)</f>
        <v>0.09</v>
      </c>
      <c r="K426" s="8">
        <f t="shared" ref="K426:K454" si="107">100*J426/F426</f>
        <v>3.1358885017421603</v>
      </c>
      <c r="L426" s="28">
        <f t="shared" si="87"/>
        <v>96.864111498257842</v>
      </c>
      <c r="M426" s="8">
        <f t="shared" si="99"/>
        <v>3.296703296703297</v>
      </c>
      <c r="N426" s="21">
        <f t="shared" si="100"/>
        <v>96.703296703296701</v>
      </c>
    </row>
    <row r="427" spans="1:14">
      <c r="A427" s="82"/>
      <c r="B427" s="4" t="s">
        <v>24</v>
      </c>
      <c r="C427" s="10" t="s">
        <v>16</v>
      </c>
      <c r="D427" s="11">
        <v>39617</v>
      </c>
      <c r="E427" s="10">
        <v>3</v>
      </c>
      <c r="F427" s="8">
        <v>1.92</v>
      </c>
      <c r="G427" s="8">
        <v>0</v>
      </c>
      <c r="H427" s="8">
        <f t="shared" si="82"/>
        <v>0</v>
      </c>
      <c r="I427" s="8">
        <v>1.82</v>
      </c>
      <c r="J427" s="8">
        <f>(0.82+0.86)/2</f>
        <v>0.84</v>
      </c>
      <c r="K427" s="8">
        <f t="shared" si="107"/>
        <v>43.75</v>
      </c>
      <c r="L427" s="28">
        <f t="shared" si="87"/>
        <v>56.25</v>
      </c>
      <c r="M427" s="8">
        <f t="shared" si="99"/>
        <v>46.153846153846153</v>
      </c>
      <c r="N427" s="21">
        <f t="shared" si="100"/>
        <v>53.846153846153854</v>
      </c>
    </row>
    <row r="428" spans="1:14">
      <c r="A428" s="82"/>
      <c r="B428" s="4" t="s">
        <v>24</v>
      </c>
      <c r="C428" s="10" t="s">
        <v>16</v>
      </c>
      <c r="D428" s="11">
        <v>39632</v>
      </c>
      <c r="E428" s="10">
        <v>3</v>
      </c>
      <c r="F428" s="8">
        <v>3.06</v>
      </c>
      <c r="G428" s="8">
        <v>0</v>
      </c>
      <c r="H428" s="8">
        <f t="shared" si="82"/>
        <v>0</v>
      </c>
      <c r="I428" s="8">
        <v>2.91</v>
      </c>
      <c r="J428" s="8">
        <v>0</v>
      </c>
      <c r="K428" s="8">
        <f t="shared" si="107"/>
        <v>0</v>
      </c>
      <c r="L428" s="28">
        <f t="shared" si="87"/>
        <v>100</v>
      </c>
      <c r="M428" s="8">
        <f t="shared" si="99"/>
        <v>0</v>
      </c>
      <c r="N428" s="21">
        <f t="shared" si="100"/>
        <v>100</v>
      </c>
    </row>
    <row r="429" spans="1:14">
      <c r="A429" s="82"/>
      <c r="B429" s="4" t="s">
        <v>24</v>
      </c>
      <c r="C429" s="10" t="s">
        <v>16</v>
      </c>
      <c r="D429" s="11">
        <v>39657</v>
      </c>
      <c r="E429" s="10">
        <v>3</v>
      </c>
      <c r="F429" s="8">
        <v>2.4868144690781797</v>
      </c>
      <c r="G429" s="8">
        <v>0</v>
      </c>
      <c r="H429" s="8">
        <f t="shared" si="82"/>
        <v>0</v>
      </c>
      <c r="I429" s="8">
        <v>2.36</v>
      </c>
      <c r="J429" s="8">
        <v>0</v>
      </c>
      <c r="K429" s="8">
        <f t="shared" si="107"/>
        <v>0</v>
      </c>
      <c r="L429" s="28">
        <f t="shared" si="87"/>
        <v>100</v>
      </c>
      <c r="M429" s="8">
        <f t="shared" si="99"/>
        <v>0</v>
      </c>
      <c r="N429" s="21">
        <f t="shared" si="100"/>
        <v>100</v>
      </c>
    </row>
    <row r="430" spans="1:14">
      <c r="A430" s="82"/>
      <c r="B430" s="4" t="s">
        <v>24</v>
      </c>
      <c r="C430" s="10">
        <v>1</v>
      </c>
      <c r="D430" s="11">
        <v>39663</v>
      </c>
      <c r="E430" s="10">
        <v>3</v>
      </c>
      <c r="F430" s="8">
        <v>2.5321218599679316</v>
      </c>
      <c r="G430" s="8">
        <v>0</v>
      </c>
      <c r="H430" s="8">
        <f t="shared" si="82"/>
        <v>0</v>
      </c>
      <c r="I430" s="8">
        <v>2.4</v>
      </c>
      <c r="J430" s="8">
        <v>0</v>
      </c>
      <c r="K430" s="8">
        <f t="shared" si="107"/>
        <v>0</v>
      </c>
      <c r="L430" s="28">
        <f t="shared" si="87"/>
        <v>100</v>
      </c>
      <c r="M430" s="8">
        <f t="shared" si="99"/>
        <v>0</v>
      </c>
      <c r="N430" s="21">
        <f t="shared" si="100"/>
        <v>100</v>
      </c>
    </row>
    <row r="431" spans="1:14">
      <c r="A431" s="82"/>
      <c r="B431" s="4" t="s">
        <v>24</v>
      </c>
      <c r="C431" s="10">
        <v>2</v>
      </c>
      <c r="D431" s="11">
        <v>39670</v>
      </c>
      <c r="E431" s="10">
        <v>3</v>
      </c>
      <c r="F431" s="8">
        <v>3.3479768786127169</v>
      </c>
      <c r="G431" s="8">
        <v>0</v>
      </c>
      <c r="H431" s="8">
        <f t="shared" si="82"/>
        <v>0</v>
      </c>
      <c r="I431" s="8">
        <v>3.18</v>
      </c>
      <c r="J431" s="8">
        <v>0.27</v>
      </c>
      <c r="K431" s="8">
        <f t="shared" si="107"/>
        <v>8.0645718232044192</v>
      </c>
      <c r="L431" s="28">
        <f t="shared" si="87"/>
        <v>91.935428176795583</v>
      </c>
      <c r="M431" s="8">
        <f t="shared" si="99"/>
        <v>8.4905660377358494</v>
      </c>
      <c r="N431" s="21">
        <f t="shared" si="100"/>
        <v>91.509433962264154</v>
      </c>
    </row>
    <row r="432" spans="1:14">
      <c r="A432" s="82"/>
      <c r="B432" s="4" t="s">
        <v>24</v>
      </c>
      <c r="C432" s="10" t="s">
        <v>16</v>
      </c>
      <c r="D432" s="11">
        <v>39701</v>
      </c>
      <c r="E432" s="10">
        <v>2</v>
      </c>
      <c r="F432" s="8">
        <v>2.3915985997666276</v>
      </c>
      <c r="G432" s="8">
        <v>0</v>
      </c>
      <c r="H432" s="8">
        <f t="shared" si="82"/>
        <v>0</v>
      </c>
      <c r="I432" s="8">
        <v>2.27</v>
      </c>
      <c r="J432" s="8">
        <v>0</v>
      </c>
      <c r="K432" s="8">
        <f t="shared" si="107"/>
        <v>0</v>
      </c>
      <c r="L432" s="28">
        <f t="shared" si="87"/>
        <v>100</v>
      </c>
      <c r="M432" s="8">
        <f t="shared" si="99"/>
        <v>0</v>
      </c>
      <c r="N432" s="21">
        <f t="shared" si="100"/>
        <v>100</v>
      </c>
    </row>
    <row r="433" spans="1:14">
      <c r="A433" s="82"/>
      <c r="B433" s="4" t="s">
        <v>24</v>
      </c>
      <c r="C433" s="10">
        <v>2</v>
      </c>
      <c r="D433" s="11">
        <v>39723</v>
      </c>
      <c r="E433" s="10">
        <v>3</v>
      </c>
      <c r="F433" s="8">
        <v>1.7880539499036607</v>
      </c>
      <c r="G433" s="8">
        <v>0</v>
      </c>
      <c r="H433" s="8">
        <f t="shared" si="82"/>
        <v>0</v>
      </c>
      <c r="I433" s="8">
        <v>1.7</v>
      </c>
      <c r="J433" s="8">
        <v>0</v>
      </c>
      <c r="K433" s="8">
        <f t="shared" si="107"/>
        <v>0</v>
      </c>
      <c r="L433" s="28">
        <f t="shared" si="87"/>
        <v>100</v>
      </c>
      <c r="M433" s="8">
        <f t="shared" si="99"/>
        <v>0</v>
      </c>
      <c r="N433" s="21">
        <f t="shared" si="100"/>
        <v>100</v>
      </c>
    </row>
    <row r="434" spans="1:14">
      <c r="A434" s="82"/>
      <c r="B434" s="4" t="s">
        <v>25</v>
      </c>
      <c r="C434" s="10">
        <v>1</v>
      </c>
      <c r="D434" s="11">
        <v>39610</v>
      </c>
      <c r="E434" s="10">
        <v>3</v>
      </c>
      <c r="F434" s="8">
        <v>1.72</v>
      </c>
      <c r="G434" s="8">
        <v>0</v>
      </c>
      <c r="H434" s="8">
        <f t="shared" si="82"/>
        <v>0</v>
      </c>
      <c r="I434" s="8">
        <v>1.63</v>
      </c>
      <c r="J434" s="8">
        <v>0</v>
      </c>
      <c r="K434" s="8">
        <f t="shared" si="107"/>
        <v>0</v>
      </c>
      <c r="L434" s="28">
        <f t="shared" si="87"/>
        <v>100</v>
      </c>
      <c r="M434" s="8">
        <f t="shared" si="99"/>
        <v>0</v>
      </c>
      <c r="N434" s="21">
        <f t="shared" si="100"/>
        <v>100</v>
      </c>
    </row>
    <row r="435" spans="1:14">
      <c r="A435" s="82"/>
      <c r="B435" s="4" t="s">
        <v>25</v>
      </c>
      <c r="C435" s="10">
        <v>1</v>
      </c>
      <c r="D435" s="11">
        <v>39615</v>
      </c>
      <c r="E435" s="10">
        <v>3</v>
      </c>
      <c r="F435" s="8">
        <v>1.2</v>
      </c>
      <c r="G435" s="8">
        <v>0</v>
      </c>
      <c r="H435" s="8">
        <f t="shared" si="82"/>
        <v>0</v>
      </c>
      <c r="I435" s="8">
        <v>1.1399999999999999</v>
      </c>
      <c r="J435" s="8">
        <v>0</v>
      </c>
      <c r="K435" s="8">
        <f t="shared" si="107"/>
        <v>0</v>
      </c>
      <c r="L435" s="28">
        <f t="shared" ref="L435:L498" si="108">100*(F435-G435-J435)/F435</f>
        <v>100</v>
      </c>
      <c r="M435" s="8">
        <f t="shared" si="99"/>
        <v>0</v>
      </c>
      <c r="N435" s="21">
        <f t="shared" si="100"/>
        <v>100</v>
      </c>
    </row>
    <row r="436" spans="1:14">
      <c r="A436" s="82"/>
      <c r="B436" s="4" t="s">
        <v>25</v>
      </c>
      <c r="C436" s="10">
        <v>1</v>
      </c>
      <c r="D436" s="11">
        <v>39641</v>
      </c>
      <c r="E436" s="10">
        <v>3</v>
      </c>
      <c r="F436" s="8">
        <v>3.87</v>
      </c>
      <c r="G436" s="8">
        <v>0</v>
      </c>
      <c r="H436" s="8">
        <f t="shared" ref="H436:H454" si="109">100*G436/F436</f>
        <v>0</v>
      </c>
      <c r="I436" s="8">
        <v>3.68</v>
      </c>
      <c r="J436" s="8">
        <v>0</v>
      </c>
      <c r="K436" s="8">
        <f t="shared" si="107"/>
        <v>0</v>
      </c>
      <c r="L436" s="28">
        <f t="shared" si="108"/>
        <v>100</v>
      </c>
      <c r="M436" s="8">
        <f t="shared" si="99"/>
        <v>0</v>
      </c>
      <c r="N436" s="21">
        <f t="shared" si="100"/>
        <v>100</v>
      </c>
    </row>
    <row r="437" spans="1:14">
      <c r="A437" s="82"/>
      <c r="B437" s="4" t="s">
        <v>25</v>
      </c>
      <c r="C437" s="10">
        <v>1</v>
      </c>
      <c r="D437" s="11">
        <v>39646</v>
      </c>
      <c r="E437" s="10">
        <v>3</v>
      </c>
      <c r="F437" s="8">
        <v>1.83</v>
      </c>
      <c r="G437" s="8">
        <v>0</v>
      </c>
      <c r="H437" s="8">
        <f t="shared" si="109"/>
        <v>0</v>
      </c>
      <c r="I437" s="8">
        <v>1.74</v>
      </c>
      <c r="J437" s="8">
        <v>0.27</v>
      </c>
      <c r="K437" s="8">
        <f t="shared" si="107"/>
        <v>14.754098360655737</v>
      </c>
      <c r="L437" s="28">
        <f t="shared" si="108"/>
        <v>85.245901639344254</v>
      </c>
      <c r="M437" s="8">
        <f t="shared" si="99"/>
        <v>15.517241379310345</v>
      </c>
      <c r="N437" s="21">
        <f t="shared" si="100"/>
        <v>84.482758620689651</v>
      </c>
    </row>
    <row r="438" spans="1:14">
      <c r="A438" s="82"/>
      <c r="B438" s="44" t="s">
        <v>25</v>
      </c>
      <c r="C438" s="3">
        <v>1</v>
      </c>
      <c r="D438" s="14">
        <v>39655</v>
      </c>
      <c r="E438" s="3">
        <v>3</v>
      </c>
      <c r="F438" s="7">
        <v>1.77</v>
      </c>
      <c r="G438" s="7">
        <v>0</v>
      </c>
      <c r="H438" s="8">
        <f t="shared" si="109"/>
        <v>0</v>
      </c>
      <c r="I438" s="7">
        <v>1.68</v>
      </c>
      <c r="J438" s="7">
        <v>0</v>
      </c>
      <c r="K438" s="7">
        <f t="shared" si="107"/>
        <v>0</v>
      </c>
      <c r="L438" s="28">
        <f t="shared" si="108"/>
        <v>100</v>
      </c>
      <c r="M438" s="8">
        <f t="shared" si="99"/>
        <v>0</v>
      </c>
      <c r="N438" s="21">
        <f t="shared" si="100"/>
        <v>100</v>
      </c>
    </row>
    <row r="439" spans="1:14">
      <c r="A439" s="82"/>
      <c r="B439" s="44" t="s">
        <v>25</v>
      </c>
      <c r="C439" s="3">
        <v>1</v>
      </c>
      <c r="D439" s="14">
        <v>39676</v>
      </c>
      <c r="E439" s="3">
        <v>3</v>
      </c>
      <c r="F439" s="7">
        <v>3.7</v>
      </c>
      <c r="G439" s="7">
        <v>0</v>
      </c>
      <c r="H439" s="8">
        <f t="shared" si="109"/>
        <v>0</v>
      </c>
      <c r="I439" s="7">
        <v>3.52</v>
      </c>
      <c r="J439" s="7">
        <v>0.13</v>
      </c>
      <c r="K439" s="7">
        <f t="shared" si="107"/>
        <v>3.5135135135135132</v>
      </c>
      <c r="L439" s="28">
        <f t="shared" si="108"/>
        <v>96.486486486486484</v>
      </c>
      <c r="M439" s="8">
        <f t="shared" si="99"/>
        <v>3.6931818181818183</v>
      </c>
      <c r="N439" s="21">
        <f t="shared" si="100"/>
        <v>96.306818181818187</v>
      </c>
    </row>
    <row r="440" spans="1:14">
      <c r="A440" s="82"/>
      <c r="B440" s="44" t="s">
        <v>25</v>
      </c>
      <c r="C440" s="3">
        <v>1</v>
      </c>
      <c r="D440" s="14">
        <v>39680</v>
      </c>
      <c r="E440" s="3">
        <v>3</v>
      </c>
      <c r="F440" s="7">
        <v>1.99</v>
      </c>
      <c r="G440" s="7">
        <v>0</v>
      </c>
      <c r="H440" s="8">
        <f t="shared" si="109"/>
        <v>0</v>
      </c>
      <c r="I440" s="7">
        <v>1.8935999999999999</v>
      </c>
      <c r="J440" s="7">
        <v>1.23</v>
      </c>
      <c r="K440" s="7">
        <f t="shared" si="107"/>
        <v>61.809045226130657</v>
      </c>
      <c r="L440" s="28">
        <f t="shared" si="108"/>
        <v>38.19095477386935</v>
      </c>
      <c r="M440" s="8">
        <f t="shared" si="99"/>
        <v>64.955640050697085</v>
      </c>
      <c r="N440" s="21">
        <f t="shared" si="100"/>
        <v>35.044359949302915</v>
      </c>
    </row>
    <row r="441" spans="1:14">
      <c r="A441" s="82"/>
      <c r="B441" s="44" t="s">
        <v>26</v>
      </c>
      <c r="C441" s="3">
        <v>1</v>
      </c>
      <c r="D441" s="14">
        <v>39615</v>
      </c>
      <c r="E441" s="3">
        <v>3</v>
      </c>
      <c r="F441" s="7">
        <v>1.19</v>
      </c>
      <c r="G441" s="7">
        <v>0</v>
      </c>
      <c r="H441" s="7">
        <f t="shared" si="109"/>
        <v>0</v>
      </c>
      <c r="I441" s="7">
        <v>1.1299999999999999</v>
      </c>
      <c r="J441" s="7">
        <v>0</v>
      </c>
      <c r="K441" s="7">
        <f t="shared" si="107"/>
        <v>0</v>
      </c>
      <c r="L441" s="28">
        <f t="shared" si="108"/>
        <v>100</v>
      </c>
      <c r="M441" s="8">
        <f t="shared" si="99"/>
        <v>0</v>
      </c>
      <c r="N441" s="21">
        <f t="shared" si="100"/>
        <v>100</v>
      </c>
    </row>
    <row r="442" spans="1:14">
      <c r="A442" s="82"/>
      <c r="B442" s="44" t="s">
        <v>26</v>
      </c>
      <c r="C442" s="3">
        <v>1</v>
      </c>
      <c r="D442" s="14">
        <v>39631</v>
      </c>
      <c r="E442" s="3">
        <v>3</v>
      </c>
      <c r="F442" s="7">
        <v>3.37</v>
      </c>
      <c r="G442" s="7">
        <v>0</v>
      </c>
      <c r="H442" s="7">
        <f t="shared" si="109"/>
        <v>0</v>
      </c>
      <c r="I442" s="7">
        <v>3.2</v>
      </c>
      <c r="J442" s="7">
        <v>0</v>
      </c>
      <c r="K442" s="7">
        <f t="shared" si="107"/>
        <v>0</v>
      </c>
      <c r="L442" s="28">
        <f t="shared" si="108"/>
        <v>100</v>
      </c>
      <c r="M442" s="8">
        <f t="shared" si="99"/>
        <v>0</v>
      </c>
      <c r="N442" s="21">
        <f t="shared" si="100"/>
        <v>100</v>
      </c>
    </row>
    <row r="443" spans="1:14">
      <c r="A443" s="82"/>
      <c r="B443" s="44" t="s">
        <v>26</v>
      </c>
      <c r="C443" s="3">
        <v>1</v>
      </c>
      <c r="D443" s="14">
        <v>39636</v>
      </c>
      <c r="E443" s="3">
        <v>3</v>
      </c>
      <c r="F443" s="7">
        <v>3.41</v>
      </c>
      <c r="G443" s="7">
        <v>0</v>
      </c>
      <c r="H443" s="7">
        <f t="shared" si="109"/>
        <v>0</v>
      </c>
      <c r="I443" s="7">
        <v>3.24</v>
      </c>
      <c r="J443" s="7">
        <v>0.25</v>
      </c>
      <c r="K443" s="7">
        <f t="shared" si="107"/>
        <v>7.3313782991202343</v>
      </c>
      <c r="L443" s="28">
        <f t="shared" si="108"/>
        <v>92.668621700879768</v>
      </c>
      <c r="M443" s="8">
        <f t="shared" si="99"/>
        <v>7.716049382716049</v>
      </c>
      <c r="N443" s="21">
        <f t="shared" si="100"/>
        <v>92.283950617283949</v>
      </c>
    </row>
    <row r="444" spans="1:14">
      <c r="A444" s="82"/>
      <c r="B444" s="44" t="s">
        <v>26</v>
      </c>
      <c r="C444" s="3">
        <v>1</v>
      </c>
      <c r="D444" s="14">
        <v>39646</v>
      </c>
      <c r="E444" s="3">
        <v>3</v>
      </c>
      <c r="F444" s="7">
        <v>1.81</v>
      </c>
      <c r="G444" s="5">
        <v>0</v>
      </c>
      <c r="H444" s="7">
        <f t="shared" si="109"/>
        <v>0</v>
      </c>
      <c r="I444" s="7">
        <v>1.72</v>
      </c>
      <c r="J444" s="7">
        <v>0</v>
      </c>
      <c r="K444" s="7">
        <f t="shared" si="107"/>
        <v>0</v>
      </c>
      <c r="L444" s="28">
        <f t="shared" si="108"/>
        <v>100</v>
      </c>
      <c r="M444" s="8">
        <f t="shared" si="99"/>
        <v>0</v>
      </c>
      <c r="N444" s="21">
        <f t="shared" si="100"/>
        <v>100</v>
      </c>
    </row>
    <row r="445" spans="1:14">
      <c r="A445" s="82"/>
      <c r="B445" s="4" t="s">
        <v>26</v>
      </c>
      <c r="C445" s="10">
        <v>1</v>
      </c>
      <c r="D445" s="11">
        <v>39655</v>
      </c>
      <c r="E445" s="10">
        <v>3</v>
      </c>
      <c r="F445" s="8">
        <v>1.75</v>
      </c>
      <c r="G445" s="8">
        <v>0</v>
      </c>
      <c r="H445" s="7">
        <f t="shared" si="109"/>
        <v>0</v>
      </c>
      <c r="I445" s="8">
        <v>1.66</v>
      </c>
      <c r="J445" s="8">
        <v>0</v>
      </c>
      <c r="K445" s="8">
        <f t="shared" si="107"/>
        <v>0</v>
      </c>
      <c r="L445" s="28">
        <f t="shared" si="108"/>
        <v>100</v>
      </c>
      <c r="M445" s="8">
        <f t="shared" si="99"/>
        <v>0</v>
      </c>
      <c r="N445" s="21">
        <f t="shared" si="100"/>
        <v>100</v>
      </c>
    </row>
    <row r="446" spans="1:14">
      <c r="A446" s="82"/>
      <c r="B446" s="4" t="s">
        <v>26</v>
      </c>
      <c r="C446" s="10">
        <v>1</v>
      </c>
      <c r="D446" s="11">
        <v>39662</v>
      </c>
      <c r="E446" s="10">
        <v>3</v>
      </c>
      <c r="F446" s="8">
        <v>1.73</v>
      </c>
      <c r="G446" s="8">
        <v>0</v>
      </c>
      <c r="H446" s="7">
        <f t="shared" si="109"/>
        <v>0</v>
      </c>
      <c r="I446" s="8">
        <v>1.65</v>
      </c>
      <c r="J446" s="8">
        <v>0</v>
      </c>
      <c r="K446" s="8">
        <f t="shared" si="107"/>
        <v>0</v>
      </c>
      <c r="L446" s="28">
        <f t="shared" si="108"/>
        <v>100</v>
      </c>
      <c r="M446" s="8">
        <f t="shared" si="99"/>
        <v>0</v>
      </c>
      <c r="N446" s="21">
        <f t="shared" si="100"/>
        <v>100</v>
      </c>
    </row>
    <row r="447" spans="1:14">
      <c r="A447" s="82"/>
      <c r="B447" s="4" t="s">
        <v>26</v>
      </c>
      <c r="C447" s="10">
        <v>1</v>
      </c>
      <c r="D447" s="11">
        <v>39669</v>
      </c>
      <c r="E447" s="10">
        <v>3</v>
      </c>
      <c r="F447" s="8">
        <v>1.66</v>
      </c>
      <c r="G447" s="8">
        <v>0</v>
      </c>
      <c r="H447" s="7">
        <f t="shared" si="109"/>
        <v>0</v>
      </c>
      <c r="I447" s="8">
        <v>1.58</v>
      </c>
      <c r="J447" s="8">
        <v>0</v>
      </c>
      <c r="K447" s="8">
        <f t="shared" si="107"/>
        <v>0</v>
      </c>
      <c r="L447" s="28">
        <f t="shared" si="108"/>
        <v>100</v>
      </c>
      <c r="M447" s="8">
        <f t="shared" si="99"/>
        <v>0</v>
      </c>
      <c r="N447" s="21">
        <f t="shared" si="100"/>
        <v>100</v>
      </c>
    </row>
    <row r="448" spans="1:14">
      <c r="A448" s="82"/>
      <c r="B448" s="4" t="s">
        <v>26</v>
      </c>
      <c r="C448" s="10">
        <v>1</v>
      </c>
      <c r="D448" s="11">
        <v>39680</v>
      </c>
      <c r="E448" s="10">
        <v>3</v>
      </c>
      <c r="F448" s="8">
        <v>1.97</v>
      </c>
      <c r="G448" s="8">
        <v>0</v>
      </c>
      <c r="H448" s="7">
        <f t="shared" si="109"/>
        <v>0</v>
      </c>
      <c r="I448" s="8">
        <v>1.88</v>
      </c>
      <c r="J448" s="8">
        <v>0</v>
      </c>
      <c r="K448" s="8">
        <f t="shared" si="107"/>
        <v>0</v>
      </c>
      <c r="L448" s="28">
        <f t="shared" si="108"/>
        <v>100</v>
      </c>
      <c r="M448" s="8">
        <f t="shared" si="99"/>
        <v>0</v>
      </c>
      <c r="N448" s="21">
        <f t="shared" si="100"/>
        <v>100</v>
      </c>
    </row>
    <row r="449" spans="1:14">
      <c r="A449" s="82"/>
      <c r="B449" s="4" t="s">
        <v>26</v>
      </c>
      <c r="C449" s="10">
        <v>1</v>
      </c>
      <c r="D449" s="11">
        <v>39720</v>
      </c>
      <c r="E449" s="10">
        <v>3</v>
      </c>
      <c r="F449" s="8">
        <v>1.68</v>
      </c>
      <c r="G449" s="8">
        <v>0</v>
      </c>
      <c r="H449" s="7">
        <f t="shared" si="109"/>
        <v>0</v>
      </c>
      <c r="I449" s="8">
        <v>1.6</v>
      </c>
      <c r="J449" s="8">
        <v>0</v>
      </c>
      <c r="K449" s="8">
        <f t="shared" si="107"/>
        <v>0</v>
      </c>
      <c r="L449" s="28">
        <f t="shared" si="108"/>
        <v>100</v>
      </c>
      <c r="M449" s="8">
        <f t="shared" si="99"/>
        <v>0</v>
      </c>
      <c r="N449" s="21">
        <f t="shared" si="100"/>
        <v>100</v>
      </c>
    </row>
    <row r="450" spans="1:14">
      <c r="A450" s="82"/>
      <c r="B450" s="4" t="s">
        <v>27</v>
      </c>
      <c r="C450" s="10">
        <v>1</v>
      </c>
      <c r="D450" s="11">
        <v>39610</v>
      </c>
      <c r="E450" s="10">
        <v>3</v>
      </c>
      <c r="F450" s="8">
        <v>1.69</v>
      </c>
      <c r="G450" s="8">
        <v>0</v>
      </c>
      <c r="H450" s="8">
        <f t="shared" si="109"/>
        <v>0</v>
      </c>
      <c r="I450" s="8">
        <v>1.6</v>
      </c>
      <c r="J450" s="8">
        <v>0</v>
      </c>
      <c r="K450" s="8">
        <f t="shared" si="107"/>
        <v>0</v>
      </c>
      <c r="L450" s="28">
        <f t="shared" si="108"/>
        <v>100</v>
      </c>
      <c r="M450" s="8">
        <f t="shared" si="99"/>
        <v>0</v>
      </c>
      <c r="N450" s="21">
        <f t="shared" si="100"/>
        <v>100</v>
      </c>
    </row>
    <row r="451" spans="1:14">
      <c r="A451" s="82"/>
      <c r="B451" s="4" t="s">
        <v>27</v>
      </c>
      <c r="C451" s="10">
        <v>1</v>
      </c>
      <c r="D451" s="11">
        <v>39615</v>
      </c>
      <c r="E451" s="10">
        <v>3</v>
      </c>
      <c r="F451" s="8">
        <v>1.18</v>
      </c>
      <c r="G451" s="8">
        <v>0</v>
      </c>
      <c r="H451" s="8">
        <f t="shared" si="109"/>
        <v>0</v>
      </c>
      <c r="I451" s="8">
        <v>1.1200000000000001</v>
      </c>
      <c r="J451" s="8">
        <v>0</v>
      </c>
      <c r="K451" s="8">
        <f t="shared" si="107"/>
        <v>0</v>
      </c>
      <c r="L451" s="28">
        <f t="shared" si="108"/>
        <v>100</v>
      </c>
      <c r="M451" s="8">
        <f t="shared" si="99"/>
        <v>0</v>
      </c>
      <c r="N451" s="21">
        <f t="shared" si="100"/>
        <v>100</v>
      </c>
    </row>
    <row r="452" spans="1:14">
      <c r="A452" s="82"/>
      <c r="B452" s="4" t="s">
        <v>27</v>
      </c>
      <c r="C452" s="10">
        <v>1</v>
      </c>
      <c r="D452" s="11">
        <v>39683</v>
      </c>
      <c r="E452" s="10">
        <v>3</v>
      </c>
      <c r="F452" s="8">
        <v>1.69</v>
      </c>
      <c r="G452" s="8">
        <v>0</v>
      </c>
      <c r="H452" s="8">
        <f t="shared" si="109"/>
        <v>0</v>
      </c>
      <c r="I452" s="8">
        <v>1.6</v>
      </c>
      <c r="J452" s="8">
        <v>0</v>
      </c>
      <c r="K452" s="8">
        <f t="shared" si="107"/>
        <v>0</v>
      </c>
      <c r="L452" s="28">
        <f t="shared" si="108"/>
        <v>100</v>
      </c>
      <c r="M452" s="8">
        <f t="shared" si="99"/>
        <v>0</v>
      </c>
      <c r="N452" s="21">
        <f t="shared" si="100"/>
        <v>100</v>
      </c>
    </row>
    <row r="453" spans="1:14">
      <c r="A453" s="82"/>
      <c r="B453" s="4" t="s">
        <v>27</v>
      </c>
      <c r="C453" s="10">
        <v>1</v>
      </c>
      <c r="D453" s="11">
        <v>39696</v>
      </c>
      <c r="E453" s="10">
        <v>3</v>
      </c>
      <c r="F453" s="8">
        <v>1.59</v>
      </c>
      <c r="G453" s="8">
        <v>0</v>
      </c>
      <c r="H453" s="8">
        <f t="shared" si="109"/>
        <v>0</v>
      </c>
      <c r="I453" s="8">
        <v>1.52</v>
      </c>
      <c r="J453" s="8">
        <v>0</v>
      </c>
      <c r="K453" s="8">
        <f t="shared" si="107"/>
        <v>0</v>
      </c>
      <c r="L453" s="28">
        <f t="shared" si="108"/>
        <v>100</v>
      </c>
      <c r="M453" s="8">
        <f t="shared" si="99"/>
        <v>0</v>
      </c>
      <c r="N453" s="21">
        <f t="shared" si="100"/>
        <v>100</v>
      </c>
    </row>
    <row r="454" spans="1:14">
      <c r="A454" s="82"/>
      <c r="B454" s="4" t="s">
        <v>27</v>
      </c>
      <c r="C454" s="10">
        <v>1</v>
      </c>
      <c r="D454" s="11">
        <v>39720</v>
      </c>
      <c r="E454" s="10">
        <v>3</v>
      </c>
      <c r="F454" s="8">
        <v>1.67</v>
      </c>
      <c r="G454" s="8">
        <v>0</v>
      </c>
      <c r="H454" s="8">
        <f t="shared" si="109"/>
        <v>0</v>
      </c>
      <c r="I454" s="8">
        <v>1.59</v>
      </c>
      <c r="J454" s="8">
        <v>0</v>
      </c>
      <c r="K454" s="8">
        <f t="shared" si="107"/>
        <v>0</v>
      </c>
      <c r="L454" s="28">
        <f t="shared" si="108"/>
        <v>100</v>
      </c>
      <c r="M454" s="8">
        <f t="shared" si="99"/>
        <v>0</v>
      </c>
      <c r="N454" s="21">
        <f t="shared" si="100"/>
        <v>100</v>
      </c>
    </row>
    <row r="455" spans="1:14">
      <c r="A455" s="82"/>
      <c r="B455" s="4" t="s">
        <v>28</v>
      </c>
      <c r="C455" s="10">
        <v>1</v>
      </c>
      <c r="D455" s="11">
        <v>39605</v>
      </c>
      <c r="E455" s="10">
        <v>3</v>
      </c>
      <c r="F455" s="8">
        <v>2.7189993158129973</v>
      </c>
      <c r="G455" s="8">
        <v>0</v>
      </c>
      <c r="H455" s="8">
        <f t="shared" ref="H455:H461" si="110">100*G455/F455</f>
        <v>0</v>
      </c>
      <c r="I455" s="8">
        <v>2.5848</v>
      </c>
      <c r="J455" s="8">
        <v>0.53</v>
      </c>
      <c r="K455" s="8">
        <f t="shared" ref="K455:K461" si="111">100*J455/F455</f>
        <v>19.492465368330805</v>
      </c>
      <c r="L455" s="28">
        <f t="shared" si="108"/>
        <v>80.507534631669188</v>
      </c>
      <c r="M455" s="8">
        <f t="shared" si="99"/>
        <v>20.504487774682762</v>
      </c>
      <c r="N455" s="21">
        <f t="shared" si="100"/>
        <v>79.495512225317242</v>
      </c>
    </row>
    <row r="456" spans="1:14">
      <c r="A456" s="82"/>
      <c r="B456" s="4" t="s">
        <v>28</v>
      </c>
      <c r="C456" s="10">
        <v>1</v>
      </c>
      <c r="D456" s="11">
        <v>39620</v>
      </c>
      <c r="E456" s="10">
        <v>3</v>
      </c>
      <c r="F456" s="8">
        <v>5.0024197325936441</v>
      </c>
      <c r="G456" s="8">
        <v>0</v>
      </c>
      <c r="H456" s="8">
        <f t="shared" si="110"/>
        <v>0</v>
      </c>
      <c r="I456" s="8">
        <v>4.75</v>
      </c>
      <c r="J456" s="8">
        <v>2.59</v>
      </c>
      <c r="K456" s="8">
        <f t="shared" si="111"/>
        <v>51.774943696240825</v>
      </c>
      <c r="L456" s="28">
        <f t="shared" si="108"/>
        <v>48.225056303759182</v>
      </c>
      <c r="M456" s="8">
        <f t="shared" si="99"/>
        <v>54.526315789473678</v>
      </c>
      <c r="N456" s="21">
        <f t="shared" si="100"/>
        <v>45.473684210526315</v>
      </c>
    </row>
    <row r="457" spans="1:14">
      <c r="A457" s="82"/>
      <c r="B457" s="4" t="s">
        <v>28</v>
      </c>
      <c r="C457" s="10">
        <v>1</v>
      </c>
      <c r="D457" s="11">
        <v>39626</v>
      </c>
      <c r="E457" s="10">
        <v>3</v>
      </c>
      <c r="F457" s="8">
        <v>5.4855980111197677</v>
      </c>
      <c r="G457" s="8">
        <v>0</v>
      </c>
      <c r="H457" s="8">
        <f t="shared" si="110"/>
        <v>0</v>
      </c>
      <c r="I457" s="8">
        <v>5.21</v>
      </c>
      <c r="J457" s="8">
        <v>3.82</v>
      </c>
      <c r="K457" s="8">
        <f t="shared" si="111"/>
        <v>69.636892682557843</v>
      </c>
      <c r="L457" s="28">
        <f t="shared" si="108"/>
        <v>30.363107317442161</v>
      </c>
      <c r="M457" s="8">
        <f t="shared" si="99"/>
        <v>73.32053742802303</v>
      </c>
      <c r="N457" s="21">
        <f t="shared" si="100"/>
        <v>26.67946257197697</v>
      </c>
    </row>
    <row r="458" spans="1:14">
      <c r="A458" s="82"/>
      <c r="B458" s="4" t="s">
        <v>28</v>
      </c>
      <c r="C458" s="10">
        <v>1</v>
      </c>
      <c r="D458" s="11">
        <v>39662</v>
      </c>
      <c r="E458" s="10">
        <v>3</v>
      </c>
      <c r="F458" s="8">
        <v>2.3161904761904761</v>
      </c>
      <c r="G458" s="8">
        <v>0</v>
      </c>
      <c r="H458" s="8">
        <f t="shared" si="110"/>
        <v>0</v>
      </c>
      <c r="I458" s="8">
        <v>2.2000000000000002</v>
      </c>
      <c r="J458" s="8">
        <v>0</v>
      </c>
      <c r="K458" s="8">
        <f t="shared" si="111"/>
        <v>0</v>
      </c>
      <c r="L458" s="28">
        <f t="shared" si="108"/>
        <v>100</v>
      </c>
      <c r="M458" s="8">
        <f t="shared" si="99"/>
        <v>0</v>
      </c>
      <c r="N458" s="21">
        <f t="shared" si="100"/>
        <v>100</v>
      </c>
    </row>
    <row r="459" spans="1:14">
      <c r="A459" s="82"/>
      <c r="B459" s="4" t="s">
        <v>28</v>
      </c>
      <c r="C459" s="10">
        <v>1</v>
      </c>
      <c r="D459" s="11">
        <v>39669</v>
      </c>
      <c r="E459" s="10">
        <v>3</v>
      </c>
      <c r="F459" s="8">
        <v>2.2174149659863946</v>
      </c>
      <c r="G459" s="8">
        <v>0</v>
      </c>
      <c r="H459" s="8">
        <f t="shared" si="110"/>
        <v>0</v>
      </c>
      <c r="I459" s="8">
        <v>2.11</v>
      </c>
      <c r="J459" s="8">
        <v>0</v>
      </c>
      <c r="K459" s="8">
        <f t="shared" si="111"/>
        <v>0</v>
      </c>
      <c r="L459" s="28">
        <f t="shared" si="108"/>
        <v>100</v>
      </c>
      <c r="M459" s="8">
        <f t="shared" si="99"/>
        <v>0</v>
      </c>
      <c r="N459" s="21">
        <f t="shared" si="100"/>
        <v>100</v>
      </c>
    </row>
    <row r="460" spans="1:14">
      <c r="A460" s="82"/>
      <c r="B460" s="4" t="s">
        <v>28</v>
      </c>
      <c r="C460" s="10">
        <v>1</v>
      </c>
      <c r="D460" s="11">
        <v>39683</v>
      </c>
      <c r="E460" s="10">
        <v>3</v>
      </c>
      <c r="F460" s="8">
        <v>2.2726530612244895</v>
      </c>
      <c r="G460" s="8">
        <v>0</v>
      </c>
      <c r="H460" s="8">
        <f t="shared" si="110"/>
        <v>0</v>
      </c>
      <c r="I460" s="8">
        <v>2.16</v>
      </c>
      <c r="J460" s="8">
        <v>0</v>
      </c>
      <c r="K460" s="8">
        <f t="shared" si="111"/>
        <v>0</v>
      </c>
      <c r="L460" s="28">
        <f t="shared" si="108"/>
        <v>100</v>
      </c>
      <c r="M460" s="8">
        <f t="shared" si="99"/>
        <v>0</v>
      </c>
      <c r="N460" s="21">
        <f t="shared" si="100"/>
        <v>100</v>
      </c>
    </row>
    <row r="461" spans="1:14">
      <c r="A461" s="82"/>
      <c r="B461" s="4" t="s">
        <v>28</v>
      </c>
      <c r="C461" s="10">
        <v>1</v>
      </c>
      <c r="D461" s="11">
        <v>39696</v>
      </c>
      <c r="E461" s="10">
        <v>3</v>
      </c>
      <c r="F461" s="8">
        <v>2.148299319727891</v>
      </c>
      <c r="G461" s="8">
        <v>0</v>
      </c>
      <c r="H461" s="8">
        <f t="shared" si="110"/>
        <v>0</v>
      </c>
      <c r="I461" s="8">
        <v>2.0411999999999999</v>
      </c>
      <c r="J461" s="8">
        <v>0</v>
      </c>
      <c r="K461" s="8">
        <f t="shared" si="111"/>
        <v>0</v>
      </c>
      <c r="L461" s="28">
        <f t="shared" si="108"/>
        <v>100</v>
      </c>
      <c r="M461" s="8">
        <f t="shared" si="99"/>
        <v>0</v>
      </c>
      <c r="N461" s="21">
        <f t="shared" si="100"/>
        <v>100</v>
      </c>
    </row>
    <row r="462" spans="1:14">
      <c r="A462" s="82"/>
      <c r="B462" s="4" t="s">
        <v>29</v>
      </c>
      <c r="C462" s="10" t="s">
        <v>30</v>
      </c>
      <c r="D462" s="11">
        <v>39620</v>
      </c>
      <c r="E462" s="10">
        <v>3</v>
      </c>
      <c r="F462" s="8">
        <v>1.844383523242294</v>
      </c>
      <c r="G462" s="8">
        <v>0</v>
      </c>
      <c r="H462" s="8">
        <f t="shared" ref="H462:H473" si="112">100*G462/F462</f>
        <v>0</v>
      </c>
      <c r="I462" s="8">
        <v>1.75</v>
      </c>
      <c r="J462" s="8">
        <f>AVERAGE(0.77,0.86,0.74)</f>
        <v>0.79</v>
      </c>
      <c r="K462" s="8">
        <f t="shared" ref="K462:K473" si="113">100*J462/F462</f>
        <v>42.832740048080488</v>
      </c>
      <c r="L462" s="28">
        <f t="shared" si="108"/>
        <v>57.167259951919505</v>
      </c>
      <c r="M462" s="8">
        <f t="shared" si="99"/>
        <v>45.142857142857146</v>
      </c>
      <c r="N462" s="21">
        <f t="shared" si="100"/>
        <v>54.857142857142861</v>
      </c>
    </row>
    <row r="463" spans="1:14">
      <c r="A463" s="82"/>
      <c r="B463" s="4" t="s">
        <v>29</v>
      </c>
      <c r="C463" s="10" t="s">
        <v>12</v>
      </c>
      <c r="D463" s="11">
        <v>39625</v>
      </c>
      <c r="E463" s="10">
        <v>4</v>
      </c>
      <c r="F463" s="8">
        <v>1.8769030986118789</v>
      </c>
      <c r="G463" s="8">
        <v>0</v>
      </c>
      <c r="H463" s="8">
        <f t="shared" si="112"/>
        <v>0</v>
      </c>
      <c r="I463" s="8">
        <v>1.78</v>
      </c>
      <c r="J463" s="8">
        <f>AVERAGE(0,0.49,0.56)</f>
        <v>0.35000000000000003</v>
      </c>
      <c r="K463" s="8">
        <f t="shared" si="113"/>
        <v>18.647739473543052</v>
      </c>
      <c r="L463" s="28">
        <f t="shared" si="108"/>
        <v>81.352260526456945</v>
      </c>
      <c r="M463" s="8">
        <f t="shared" si="99"/>
        <v>19.662921348314608</v>
      </c>
      <c r="N463" s="21">
        <f t="shared" si="100"/>
        <v>80.337078651685388</v>
      </c>
    </row>
    <row r="464" spans="1:14">
      <c r="A464" s="82"/>
      <c r="B464" s="4" t="s">
        <v>29</v>
      </c>
      <c r="C464" s="10">
        <v>4</v>
      </c>
      <c r="D464" s="11">
        <v>39630</v>
      </c>
      <c r="E464" s="10">
        <v>4</v>
      </c>
      <c r="F464" s="8">
        <v>2.0639859842680206</v>
      </c>
      <c r="G464" s="8">
        <v>0</v>
      </c>
      <c r="H464" s="8">
        <f t="shared" si="112"/>
        <v>0</v>
      </c>
      <c r="I464" s="8">
        <v>1.96</v>
      </c>
      <c r="J464" s="8">
        <v>0</v>
      </c>
      <c r="K464" s="8">
        <f t="shared" si="113"/>
        <v>0</v>
      </c>
      <c r="L464" s="28">
        <f t="shared" si="108"/>
        <v>100</v>
      </c>
      <c r="M464" s="8">
        <f t="shared" ref="M464:M527" si="114">J464/I464*100</f>
        <v>0</v>
      </c>
      <c r="N464" s="21">
        <f t="shared" ref="N464:N527" si="115">(I464-J464)/I464*100</f>
        <v>100</v>
      </c>
    </row>
    <row r="465" spans="1:14">
      <c r="A465" s="82"/>
      <c r="B465" s="4" t="s">
        <v>29</v>
      </c>
      <c r="C465" s="10" t="s">
        <v>30</v>
      </c>
      <c r="D465" s="11">
        <v>39636</v>
      </c>
      <c r="E465" s="10">
        <v>3</v>
      </c>
      <c r="F465" s="8">
        <v>1.4278477876628908</v>
      </c>
      <c r="G465" s="8">
        <v>0</v>
      </c>
      <c r="H465" s="8">
        <f t="shared" si="112"/>
        <v>0</v>
      </c>
      <c r="I465" s="8">
        <v>1.36</v>
      </c>
      <c r="J465" s="8">
        <f>AVERAGE(0,0.01,0.7)</f>
        <v>0.23666666666666666</v>
      </c>
      <c r="K465" s="8">
        <f t="shared" si="113"/>
        <v>16.575062742089898</v>
      </c>
      <c r="L465" s="28">
        <f t="shared" si="108"/>
        <v>83.424937257910116</v>
      </c>
      <c r="M465" s="8">
        <f t="shared" si="114"/>
        <v>17.401960784313726</v>
      </c>
      <c r="N465" s="21">
        <f t="shared" si="115"/>
        <v>82.598039215686285</v>
      </c>
    </row>
    <row r="466" spans="1:14">
      <c r="A466" s="82"/>
      <c r="B466" s="4" t="s">
        <v>29</v>
      </c>
      <c r="C466" s="10">
        <v>1</v>
      </c>
      <c r="D466" s="11">
        <v>39641</v>
      </c>
      <c r="E466" s="10">
        <v>3</v>
      </c>
      <c r="F466" s="8">
        <v>1.7276190476190481</v>
      </c>
      <c r="G466" s="8">
        <v>0</v>
      </c>
      <c r="H466" s="8">
        <f t="shared" si="112"/>
        <v>0</v>
      </c>
      <c r="I466" s="8">
        <v>1.6415999999999999</v>
      </c>
      <c r="J466" s="8">
        <v>0</v>
      </c>
      <c r="K466" s="8">
        <f t="shared" si="113"/>
        <v>0</v>
      </c>
      <c r="L466" s="28">
        <f t="shared" si="108"/>
        <v>100</v>
      </c>
      <c r="M466" s="8">
        <f t="shared" si="114"/>
        <v>0</v>
      </c>
      <c r="N466" s="21">
        <f t="shared" si="115"/>
        <v>100</v>
      </c>
    </row>
    <row r="467" spans="1:14">
      <c r="A467" s="82"/>
      <c r="B467" s="4" t="s">
        <v>29</v>
      </c>
      <c r="C467" s="10">
        <v>4</v>
      </c>
      <c r="D467" s="11">
        <v>39655</v>
      </c>
      <c r="E467" s="10">
        <v>3</v>
      </c>
      <c r="F467" s="8">
        <v>1.3088644688644688</v>
      </c>
      <c r="G467" s="8">
        <v>0</v>
      </c>
      <c r="H467" s="8">
        <f t="shared" si="112"/>
        <v>0</v>
      </c>
      <c r="I467" s="8">
        <v>1.24</v>
      </c>
      <c r="J467" s="8">
        <v>0</v>
      </c>
      <c r="K467" s="8">
        <f t="shared" si="113"/>
        <v>0</v>
      </c>
      <c r="L467" s="28">
        <f t="shared" si="108"/>
        <v>100</v>
      </c>
      <c r="M467" s="8">
        <f t="shared" si="114"/>
        <v>0</v>
      </c>
      <c r="N467" s="21">
        <f t="shared" si="115"/>
        <v>100</v>
      </c>
    </row>
    <row r="468" spans="1:14">
      <c r="A468" s="82"/>
      <c r="B468" s="4" t="s">
        <v>29</v>
      </c>
      <c r="C468" s="10" t="s">
        <v>31</v>
      </c>
      <c r="D468" s="11">
        <v>39661</v>
      </c>
      <c r="E468" s="10">
        <v>4</v>
      </c>
      <c r="F468" s="8">
        <v>1.0388278388278389</v>
      </c>
      <c r="G468" s="8">
        <v>0</v>
      </c>
      <c r="H468" s="8">
        <f t="shared" si="112"/>
        <v>0</v>
      </c>
      <c r="I468" s="8">
        <v>0.99</v>
      </c>
      <c r="J468" s="8">
        <v>0</v>
      </c>
      <c r="K468" s="8">
        <f t="shared" si="113"/>
        <v>0</v>
      </c>
      <c r="L468" s="28">
        <f t="shared" si="108"/>
        <v>100</v>
      </c>
      <c r="M468" s="8">
        <f t="shared" si="114"/>
        <v>0</v>
      </c>
      <c r="N468" s="21">
        <f t="shared" si="115"/>
        <v>100</v>
      </c>
    </row>
    <row r="469" spans="1:14">
      <c r="A469" s="82"/>
      <c r="B469" s="4" t="s">
        <v>29</v>
      </c>
      <c r="C469" s="10">
        <v>1</v>
      </c>
      <c r="D469" s="11">
        <v>39669</v>
      </c>
      <c r="E469" s="10">
        <v>3</v>
      </c>
      <c r="F469" s="8">
        <v>1.5510989010989014</v>
      </c>
      <c r="G469" s="8">
        <v>0</v>
      </c>
      <c r="H469" s="8">
        <f t="shared" si="112"/>
        <v>0</v>
      </c>
      <c r="I469" s="8">
        <v>1.7423999999999999</v>
      </c>
      <c r="J469" s="8">
        <v>0</v>
      </c>
      <c r="K469" s="8">
        <f t="shared" si="113"/>
        <v>0</v>
      </c>
      <c r="L469" s="28">
        <f t="shared" si="108"/>
        <v>100</v>
      </c>
      <c r="M469" s="8">
        <f t="shared" si="114"/>
        <v>0</v>
      </c>
      <c r="N469" s="21">
        <f t="shared" si="115"/>
        <v>100</v>
      </c>
    </row>
    <row r="470" spans="1:14">
      <c r="A470" s="82"/>
      <c r="B470" s="4" t="s">
        <v>29</v>
      </c>
      <c r="C470" s="10" t="s">
        <v>14</v>
      </c>
      <c r="D470" s="11">
        <v>39679</v>
      </c>
      <c r="E470" s="10">
        <v>4</v>
      </c>
      <c r="F470" s="8">
        <v>2.2271062271062267</v>
      </c>
      <c r="G470" s="8">
        <v>0</v>
      </c>
      <c r="H470" s="8">
        <f t="shared" si="112"/>
        <v>0</v>
      </c>
      <c r="I470" s="8">
        <v>2.12</v>
      </c>
      <c r="J470" s="8">
        <v>0</v>
      </c>
      <c r="K470" s="8">
        <f t="shared" si="113"/>
        <v>0</v>
      </c>
      <c r="L470" s="28">
        <f t="shared" si="108"/>
        <v>100</v>
      </c>
      <c r="M470" s="8">
        <f t="shared" si="114"/>
        <v>0</v>
      </c>
      <c r="N470" s="21">
        <f t="shared" si="115"/>
        <v>100</v>
      </c>
    </row>
    <row r="471" spans="1:14">
      <c r="A471" s="82"/>
      <c r="B471" s="4" t="s">
        <v>29</v>
      </c>
      <c r="C471" s="10" t="s">
        <v>12</v>
      </c>
      <c r="D471" s="11">
        <v>39696</v>
      </c>
      <c r="E471" s="10">
        <v>3</v>
      </c>
      <c r="F471" s="8">
        <v>2.4915750915750916</v>
      </c>
      <c r="G471" s="8">
        <v>0</v>
      </c>
      <c r="H471" s="8">
        <f t="shared" si="112"/>
        <v>0</v>
      </c>
      <c r="I471" s="8">
        <v>2.3652000000000002</v>
      </c>
      <c r="J471" s="8">
        <v>0</v>
      </c>
      <c r="K471" s="8">
        <f t="shared" si="113"/>
        <v>0</v>
      </c>
      <c r="L471" s="28">
        <f t="shared" si="108"/>
        <v>100</v>
      </c>
      <c r="M471" s="8">
        <f t="shared" si="114"/>
        <v>0</v>
      </c>
      <c r="N471" s="21">
        <f t="shared" si="115"/>
        <v>100</v>
      </c>
    </row>
    <row r="472" spans="1:14">
      <c r="A472" s="82"/>
      <c r="B472" s="4" t="s">
        <v>29</v>
      </c>
      <c r="C472" s="10" t="s">
        <v>11</v>
      </c>
      <c r="D472" s="11">
        <v>39718</v>
      </c>
      <c r="E472" s="10">
        <v>5</v>
      </c>
      <c r="F472" s="8">
        <v>1.8604395604395605</v>
      </c>
      <c r="G472" s="8">
        <v>0</v>
      </c>
      <c r="H472" s="8">
        <f t="shared" si="112"/>
        <v>0</v>
      </c>
      <c r="I472" s="8">
        <v>1.77</v>
      </c>
      <c r="J472" s="8">
        <v>0</v>
      </c>
      <c r="K472" s="8">
        <f t="shared" si="113"/>
        <v>0</v>
      </c>
      <c r="L472" s="28">
        <f t="shared" si="108"/>
        <v>100</v>
      </c>
      <c r="M472" s="8">
        <f t="shared" si="114"/>
        <v>0</v>
      </c>
      <c r="N472" s="21">
        <f t="shared" si="115"/>
        <v>100</v>
      </c>
    </row>
    <row r="473" spans="1:14">
      <c r="A473" s="82"/>
      <c r="B473" s="4" t="s">
        <v>29</v>
      </c>
      <c r="C473" s="10" t="s">
        <v>33</v>
      </c>
      <c r="D473" s="11">
        <v>39739</v>
      </c>
      <c r="E473" s="10">
        <v>4</v>
      </c>
      <c r="F473" s="8">
        <v>2.0376068376068375</v>
      </c>
      <c r="G473" s="8">
        <v>0</v>
      </c>
      <c r="H473" s="8">
        <f t="shared" si="112"/>
        <v>0</v>
      </c>
      <c r="I473" s="8">
        <v>1.93</v>
      </c>
      <c r="J473" s="8">
        <v>0</v>
      </c>
      <c r="K473" s="8">
        <f t="shared" si="113"/>
        <v>0</v>
      </c>
      <c r="L473" s="28">
        <f t="shared" si="108"/>
        <v>100</v>
      </c>
      <c r="M473" s="8">
        <f t="shared" si="114"/>
        <v>0</v>
      </c>
      <c r="N473" s="21">
        <f t="shared" si="115"/>
        <v>100</v>
      </c>
    </row>
    <row r="474" spans="1:14">
      <c r="A474" s="82"/>
      <c r="B474" s="4" t="s">
        <v>32</v>
      </c>
      <c r="C474" s="10">
        <v>4</v>
      </c>
      <c r="D474" s="11">
        <v>39620</v>
      </c>
      <c r="E474" s="10">
        <v>2</v>
      </c>
      <c r="F474" s="8">
        <v>1.23</v>
      </c>
      <c r="G474" s="8">
        <v>0</v>
      </c>
      <c r="H474" s="8">
        <f t="shared" ref="H474:H481" si="116">100*G474/F474</f>
        <v>0</v>
      </c>
      <c r="I474" s="8">
        <v>1.1736</v>
      </c>
      <c r="J474" s="8">
        <v>0.95</v>
      </c>
      <c r="K474" s="8">
        <f t="shared" ref="K474:K481" si="117">100*J474/F474</f>
        <v>77.235772357723576</v>
      </c>
      <c r="L474" s="28">
        <f t="shared" si="108"/>
        <v>22.764227642276428</v>
      </c>
      <c r="M474" s="8">
        <f t="shared" si="114"/>
        <v>80.947511929107023</v>
      </c>
      <c r="N474" s="21">
        <f t="shared" si="115"/>
        <v>19.052488070892981</v>
      </c>
    </row>
    <row r="475" spans="1:14">
      <c r="A475" s="82"/>
      <c r="B475" s="4" t="s">
        <v>32</v>
      </c>
      <c r="C475" s="10" t="s">
        <v>13</v>
      </c>
      <c r="D475" s="11">
        <v>39641</v>
      </c>
      <c r="E475" s="10">
        <v>3</v>
      </c>
      <c r="F475" s="8">
        <v>1.733970588235294</v>
      </c>
      <c r="G475" s="8">
        <v>0</v>
      </c>
      <c r="H475" s="8">
        <f t="shared" si="116"/>
        <v>0</v>
      </c>
      <c r="I475" s="8">
        <v>1.65</v>
      </c>
      <c r="J475" s="8">
        <v>0</v>
      </c>
      <c r="K475" s="8">
        <f t="shared" si="117"/>
        <v>0</v>
      </c>
      <c r="L475" s="28">
        <f t="shared" si="108"/>
        <v>99.999999999999986</v>
      </c>
      <c r="M475" s="8">
        <f t="shared" si="114"/>
        <v>0</v>
      </c>
      <c r="N475" s="21">
        <f t="shared" si="115"/>
        <v>100</v>
      </c>
    </row>
    <row r="476" spans="1:14">
      <c r="A476" s="82"/>
      <c r="B476" s="4" t="s">
        <v>32</v>
      </c>
      <c r="C476" s="10" t="s">
        <v>34</v>
      </c>
      <c r="D476" s="11">
        <v>39646</v>
      </c>
      <c r="E476" s="10">
        <v>3</v>
      </c>
      <c r="F476" s="8">
        <v>1.3374999999999999</v>
      </c>
      <c r="G476" s="8">
        <v>0</v>
      </c>
      <c r="H476" s="8">
        <f t="shared" si="116"/>
        <v>0</v>
      </c>
      <c r="I476" s="8">
        <v>1.27</v>
      </c>
      <c r="J476" s="8">
        <v>0</v>
      </c>
      <c r="K476" s="8">
        <f t="shared" si="117"/>
        <v>0</v>
      </c>
      <c r="L476" s="28">
        <f t="shared" si="108"/>
        <v>100</v>
      </c>
      <c r="M476" s="8">
        <f t="shared" si="114"/>
        <v>0</v>
      </c>
      <c r="N476" s="21">
        <f t="shared" si="115"/>
        <v>100</v>
      </c>
    </row>
    <row r="477" spans="1:14">
      <c r="A477" s="82"/>
      <c r="B477" s="4" t="s">
        <v>32</v>
      </c>
      <c r="C477" s="10" t="s">
        <v>13</v>
      </c>
      <c r="D477" s="11">
        <v>39655</v>
      </c>
      <c r="E477" s="10">
        <v>3</v>
      </c>
      <c r="F477" s="8">
        <v>1.3136764705882351</v>
      </c>
      <c r="G477" s="8">
        <v>0</v>
      </c>
      <c r="H477" s="8">
        <f t="shared" si="116"/>
        <v>0</v>
      </c>
      <c r="I477" s="8">
        <v>1.25</v>
      </c>
      <c r="J477" s="8">
        <v>0</v>
      </c>
      <c r="K477" s="8">
        <f t="shared" si="117"/>
        <v>0</v>
      </c>
      <c r="L477" s="28">
        <f t="shared" si="108"/>
        <v>100</v>
      </c>
      <c r="M477" s="8">
        <f t="shared" si="114"/>
        <v>0</v>
      </c>
      <c r="N477" s="21">
        <f t="shared" si="115"/>
        <v>100</v>
      </c>
    </row>
    <row r="478" spans="1:14">
      <c r="A478" s="82"/>
      <c r="B478" s="4" t="s">
        <v>32</v>
      </c>
      <c r="C478" s="10" t="s">
        <v>34</v>
      </c>
      <c r="D478" s="11">
        <v>39661</v>
      </c>
      <c r="E478" s="10">
        <v>4</v>
      </c>
      <c r="F478" s="8">
        <v>1.0426470588235295</v>
      </c>
      <c r="G478" s="8">
        <v>0</v>
      </c>
      <c r="H478" s="8">
        <f t="shared" si="116"/>
        <v>0</v>
      </c>
      <c r="I478" s="8">
        <v>0.99</v>
      </c>
      <c r="J478" s="8">
        <v>0</v>
      </c>
      <c r="K478" s="8">
        <f t="shared" si="117"/>
        <v>0</v>
      </c>
      <c r="L478" s="28">
        <f t="shared" si="108"/>
        <v>100</v>
      </c>
      <c r="M478" s="8">
        <f t="shared" si="114"/>
        <v>0</v>
      </c>
      <c r="N478" s="21">
        <f t="shared" si="115"/>
        <v>100</v>
      </c>
    </row>
    <row r="479" spans="1:14">
      <c r="A479" s="82"/>
      <c r="B479" s="4" t="s">
        <v>32</v>
      </c>
      <c r="C479" s="10" t="s">
        <v>12</v>
      </c>
      <c r="D479" s="11">
        <v>39669</v>
      </c>
      <c r="E479" s="10">
        <v>3</v>
      </c>
      <c r="F479" s="8">
        <v>1.5568014705882349</v>
      </c>
      <c r="G479" s="8">
        <v>0</v>
      </c>
      <c r="H479" s="8">
        <f t="shared" si="116"/>
        <v>0</v>
      </c>
      <c r="I479" s="8">
        <v>1.48</v>
      </c>
      <c r="J479" s="8">
        <v>0</v>
      </c>
      <c r="K479" s="8">
        <f t="shared" si="117"/>
        <v>0</v>
      </c>
      <c r="L479" s="28">
        <f t="shared" si="108"/>
        <v>99.999999999999986</v>
      </c>
      <c r="M479" s="8">
        <f t="shared" si="114"/>
        <v>0</v>
      </c>
      <c r="N479" s="21">
        <f t="shared" si="115"/>
        <v>100</v>
      </c>
    </row>
    <row r="480" spans="1:14">
      <c r="A480" s="82"/>
      <c r="B480" s="4" t="s">
        <v>32</v>
      </c>
      <c r="C480" s="10" t="s">
        <v>34</v>
      </c>
      <c r="D480" s="11">
        <v>39675</v>
      </c>
      <c r="E480" s="10">
        <v>4</v>
      </c>
      <c r="F480" s="8">
        <v>1.5276470588235296</v>
      </c>
      <c r="G480" s="8">
        <v>0</v>
      </c>
      <c r="H480" s="8">
        <f t="shared" si="116"/>
        <v>0</v>
      </c>
      <c r="I480" s="8">
        <v>1.45</v>
      </c>
      <c r="J480" s="8">
        <f>AVERAGE(0.19,0.73,1.29,1.18)</f>
        <v>0.84749999999999992</v>
      </c>
      <c r="K480" s="8">
        <f t="shared" si="117"/>
        <v>55.477474008471297</v>
      </c>
      <c r="L480" s="28">
        <f t="shared" si="108"/>
        <v>44.522525991528703</v>
      </c>
      <c r="M480" s="8">
        <f t="shared" si="114"/>
        <v>58.448275862068968</v>
      </c>
      <c r="N480" s="21">
        <f t="shared" si="115"/>
        <v>41.551724137931039</v>
      </c>
    </row>
    <row r="481" spans="1:14">
      <c r="A481" s="82"/>
      <c r="B481" s="4" t="s">
        <v>32</v>
      </c>
      <c r="C481" s="10" t="s">
        <v>34</v>
      </c>
      <c r="D481" s="11">
        <v>39683</v>
      </c>
      <c r="E481" s="10">
        <v>3</v>
      </c>
      <c r="F481" s="8">
        <v>2.1181985294117647</v>
      </c>
      <c r="G481" s="8">
        <v>0</v>
      </c>
      <c r="H481" s="8">
        <f t="shared" si="116"/>
        <v>0</v>
      </c>
      <c r="I481" s="8">
        <v>2.0124</v>
      </c>
      <c r="J481" s="8">
        <f>AVERAGE(0.67,0.67,0.99,0.69)</f>
        <v>0.755</v>
      </c>
      <c r="K481" s="8">
        <f t="shared" si="117"/>
        <v>35.643495617460729</v>
      </c>
      <c r="L481" s="28">
        <f t="shared" si="108"/>
        <v>64.356504382539271</v>
      </c>
      <c r="M481" s="8">
        <f t="shared" si="114"/>
        <v>37.517392168554956</v>
      </c>
      <c r="N481" s="21">
        <f t="shared" si="115"/>
        <v>62.482607831445044</v>
      </c>
    </row>
    <row r="482" spans="1:14">
      <c r="A482" s="82"/>
      <c r="B482" s="4" t="s">
        <v>37</v>
      </c>
      <c r="C482" s="10">
        <v>1</v>
      </c>
      <c r="D482" s="11">
        <v>39683</v>
      </c>
      <c r="E482" s="10">
        <v>3</v>
      </c>
      <c r="F482" s="8">
        <v>2.6419265205310278</v>
      </c>
      <c r="G482" s="8">
        <v>0</v>
      </c>
      <c r="H482" s="8">
        <f t="shared" ref="H482:H483" si="118">100*G482/F482</f>
        <v>0</v>
      </c>
      <c r="I482" s="8">
        <v>2.5099999999999998</v>
      </c>
      <c r="J482" s="8">
        <v>0</v>
      </c>
      <c r="K482" s="8">
        <f t="shared" ref="K482:K483" si="119">100*J482/F482</f>
        <v>0</v>
      </c>
      <c r="L482" s="28">
        <f t="shared" si="108"/>
        <v>100</v>
      </c>
      <c r="M482" s="8">
        <f t="shared" si="114"/>
        <v>0</v>
      </c>
      <c r="N482" s="21">
        <f t="shared" si="115"/>
        <v>100</v>
      </c>
    </row>
    <row r="483" spans="1:14">
      <c r="A483" s="82"/>
      <c r="B483" s="4" t="s">
        <v>37</v>
      </c>
      <c r="C483" s="10">
        <v>1</v>
      </c>
      <c r="D483" s="11">
        <v>39696</v>
      </c>
      <c r="E483" s="10">
        <v>3</v>
      </c>
      <c r="F483" s="8">
        <v>2.4605125038592153</v>
      </c>
      <c r="G483" s="8">
        <v>0</v>
      </c>
      <c r="H483" s="8">
        <f t="shared" si="118"/>
        <v>0</v>
      </c>
      <c r="I483" s="8">
        <v>2.3374868786662546</v>
      </c>
      <c r="J483" s="8">
        <v>0</v>
      </c>
      <c r="K483" s="8">
        <f t="shared" si="119"/>
        <v>0</v>
      </c>
      <c r="L483" s="28">
        <f t="shared" si="108"/>
        <v>100</v>
      </c>
      <c r="M483" s="8">
        <f t="shared" si="114"/>
        <v>0</v>
      </c>
      <c r="N483" s="21">
        <f t="shared" si="115"/>
        <v>100</v>
      </c>
    </row>
    <row r="484" spans="1:14">
      <c r="A484" s="82"/>
      <c r="B484" s="4" t="s">
        <v>38</v>
      </c>
      <c r="C484" s="10" t="s">
        <v>30</v>
      </c>
      <c r="D484" s="11">
        <v>39609</v>
      </c>
      <c r="E484" s="10">
        <v>4</v>
      </c>
      <c r="F484" s="8">
        <v>2.6602856915271316</v>
      </c>
      <c r="G484" s="8">
        <v>0</v>
      </c>
      <c r="H484" s="8">
        <f t="shared" ref="H484:H496" si="120">100*G484/F484</f>
        <v>0</v>
      </c>
      <c r="I484" s="8">
        <v>2.54</v>
      </c>
      <c r="J484" s="8">
        <f>AVERAGE(0.69,0.92,1.02)</f>
        <v>0.87666666666666659</v>
      </c>
      <c r="K484" s="8">
        <f t="shared" ref="K484:K496" si="121">100*J484/F484</f>
        <v>32.953854146522808</v>
      </c>
      <c r="L484" s="28">
        <f t="shared" si="108"/>
        <v>67.046145853477199</v>
      </c>
      <c r="M484" s="8">
        <f t="shared" si="114"/>
        <v>34.514435695538054</v>
      </c>
      <c r="N484" s="21">
        <f t="shared" si="115"/>
        <v>65.485564304461946</v>
      </c>
    </row>
    <row r="485" spans="1:14">
      <c r="A485" s="82"/>
      <c r="B485" s="4" t="s">
        <v>38</v>
      </c>
      <c r="C485" s="10" t="s">
        <v>13</v>
      </c>
      <c r="D485" s="11">
        <v>39615</v>
      </c>
      <c r="E485" s="10">
        <v>3</v>
      </c>
      <c r="F485" s="8">
        <v>1.5561581901375461</v>
      </c>
      <c r="G485" s="8">
        <v>0</v>
      </c>
      <c r="H485" s="8">
        <f t="shared" si="120"/>
        <v>0</v>
      </c>
      <c r="I485" s="8">
        <v>1.48</v>
      </c>
      <c r="J485" s="8">
        <f>AVERAGE(0,0.75,0.74,0.56)</f>
        <v>0.51249999999999996</v>
      </c>
      <c r="K485" s="8">
        <f t="shared" si="121"/>
        <v>32.933669806069069</v>
      </c>
      <c r="L485" s="28">
        <f t="shared" si="108"/>
        <v>67.066330193930938</v>
      </c>
      <c r="M485" s="8">
        <f t="shared" si="114"/>
        <v>34.628378378378379</v>
      </c>
      <c r="N485" s="21">
        <f t="shared" si="115"/>
        <v>65.371621621621628</v>
      </c>
    </row>
    <row r="486" spans="1:14">
      <c r="A486" s="82"/>
      <c r="B486" s="4" t="s">
        <v>38</v>
      </c>
      <c r="C486" s="10" t="s">
        <v>12</v>
      </c>
      <c r="D486" s="11">
        <v>39620</v>
      </c>
      <c r="E486" s="10">
        <v>3</v>
      </c>
      <c r="F486" s="8">
        <v>1.8320801765135708</v>
      </c>
      <c r="G486" s="8">
        <v>0</v>
      </c>
      <c r="H486" s="8">
        <f t="shared" si="120"/>
        <v>0</v>
      </c>
      <c r="I486" s="8">
        <v>1.73</v>
      </c>
      <c r="J486" s="8">
        <f>AVERAGE(0.03,1.12,1.21)</f>
        <v>0.78666666666666674</v>
      </c>
      <c r="K486" s="8">
        <f t="shared" si="121"/>
        <v>42.938441054675074</v>
      </c>
      <c r="L486" s="28">
        <f t="shared" si="108"/>
        <v>57.061558945324926</v>
      </c>
      <c r="M486" s="8">
        <f t="shared" si="114"/>
        <v>45.472061657032761</v>
      </c>
      <c r="N486" s="21">
        <f t="shared" si="115"/>
        <v>54.527938342967239</v>
      </c>
    </row>
    <row r="487" spans="1:14">
      <c r="A487" s="82"/>
      <c r="B487" s="4" t="s">
        <v>38</v>
      </c>
      <c r="C487" s="10">
        <v>4</v>
      </c>
      <c r="D487" s="11">
        <v>39625</v>
      </c>
      <c r="E487" s="10">
        <v>4</v>
      </c>
      <c r="F487" s="8">
        <v>1.8643828232421211</v>
      </c>
      <c r="G487" s="8">
        <v>0</v>
      </c>
      <c r="H487" s="8">
        <f t="shared" si="120"/>
        <v>0</v>
      </c>
      <c r="I487" s="8">
        <v>1.77</v>
      </c>
      <c r="J487" s="8">
        <v>0</v>
      </c>
      <c r="K487" s="8">
        <f t="shared" si="121"/>
        <v>0</v>
      </c>
      <c r="L487" s="28">
        <f t="shared" si="108"/>
        <v>100</v>
      </c>
      <c r="M487" s="8">
        <f t="shared" si="114"/>
        <v>0</v>
      </c>
      <c r="N487" s="21">
        <f t="shared" si="115"/>
        <v>100</v>
      </c>
    </row>
    <row r="488" spans="1:14">
      <c r="A488" s="82"/>
      <c r="B488" s="4" t="s">
        <v>38</v>
      </c>
      <c r="C488" s="10" t="s">
        <v>30</v>
      </c>
      <c r="D488" s="11">
        <v>39630</v>
      </c>
      <c r="E488" s="10">
        <v>4</v>
      </c>
      <c r="F488" s="8">
        <v>2.0502177333117153</v>
      </c>
      <c r="G488" s="8">
        <v>0</v>
      </c>
      <c r="H488" s="8">
        <f t="shared" si="120"/>
        <v>0</v>
      </c>
      <c r="I488" s="8">
        <v>1.97</v>
      </c>
      <c r="J488" s="8">
        <f>AVERAGE(0,0,0.74)</f>
        <v>0.24666666666666667</v>
      </c>
      <c r="K488" s="8">
        <f t="shared" si="121"/>
        <v>12.031242470438794</v>
      </c>
      <c r="L488" s="28">
        <f t="shared" si="108"/>
        <v>87.968757529561202</v>
      </c>
      <c r="M488" s="8">
        <f t="shared" si="114"/>
        <v>12.521150592216582</v>
      </c>
      <c r="N488" s="21">
        <f t="shared" si="115"/>
        <v>87.478849407783414</v>
      </c>
    </row>
    <row r="489" spans="1:14">
      <c r="A489" s="82"/>
      <c r="B489" s="4" t="s">
        <v>38</v>
      </c>
      <c r="C489" s="10" t="s">
        <v>13</v>
      </c>
      <c r="D489" s="11">
        <v>39636</v>
      </c>
      <c r="E489" s="10">
        <v>3</v>
      </c>
      <c r="F489" s="8">
        <v>1.418323029831301</v>
      </c>
      <c r="G489" s="8">
        <v>0</v>
      </c>
      <c r="H489" s="8">
        <f t="shared" si="120"/>
        <v>0</v>
      </c>
      <c r="I489" s="8">
        <v>1.33</v>
      </c>
      <c r="J489" s="8">
        <f>AVERAGE(0,0.4,0.41,0.7)</f>
        <v>0.3775</v>
      </c>
      <c r="K489" s="8">
        <f t="shared" si="121"/>
        <v>26.615939532822846</v>
      </c>
      <c r="L489" s="28">
        <f t="shared" si="108"/>
        <v>73.384060467177164</v>
      </c>
      <c r="M489" s="8">
        <f t="shared" si="114"/>
        <v>28.383458646616539</v>
      </c>
      <c r="N489" s="21">
        <f t="shared" si="115"/>
        <v>71.616541353383468</v>
      </c>
    </row>
    <row r="490" spans="1:14">
      <c r="A490" s="82"/>
      <c r="B490" s="4" t="s">
        <v>38</v>
      </c>
      <c r="C490" s="10" t="s">
        <v>35</v>
      </c>
      <c r="D490" s="11">
        <v>39646</v>
      </c>
      <c r="E490" s="10">
        <v>3</v>
      </c>
      <c r="F490" s="8">
        <v>2.3752577319587633</v>
      </c>
      <c r="G490" s="8">
        <v>0</v>
      </c>
      <c r="H490" s="8">
        <f t="shared" si="120"/>
        <v>0</v>
      </c>
      <c r="I490" s="8">
        <v>2.27</v>
      </c>
      <c r="J490" s="8">
        <f>AVERAGE(0.72,0.69)</f>
        <v>0.70499999999999996</v>
      </c>
      <c r="K490" s="8">
        <f t="shared" si="121"/>
        <v>29.680989583333329</v>
      </c>
      <c r="L490" s="28">
        <f t="shared" si="108"/>
        <v>70.319010416666671</v>
      </c>
      <c r="M490" s="8">
        <f t="shared" si="114"/>
        <v>31.057268722466958</v>
      </c>
      <c r="N490" s="21">
        <f t="shared" si="115"/>
        <v>68.942731277533028</v>
      </c>
    </row>
    <row r="491" spans="1:14">
      <c r="A491" s="82"/>
      <c r="B491" s="4" t="s">
        <v>38</v>
      </c>
      <c r="C491" s="10" t="s">
        <v>13</v>
      </c>
      <c r="D491" s="11">
        <v>39655</v>
      </c>
      <c r="E491" s="10">
        <v>3</v>
      </c>
      <c r="F491" s="8">
        <v>0.84329896907216506</v>
      </c>
      <c r="G491" s="8">
        <v>0</v>
      </c>
      <c r="H491" s="8">
        <f t="shared" si="120"/>
        <v>0</v>
      </c>
      <c r="I491" s="8">
        <v>0.79</v>
      </c>
      <c r="J491" s="8">
        <v>0</v>
      </c>
      <c r="K491" s="8">
        <f t="shared" si="121"/>
        <v>0</v>
      </c>
      <c r="L491" s="28">
        <f t="shared" si="108"/>
        <v>100</v>
      </c>
      <c r="M491" s="8">
        <f t="shared" si="114"/>
        <v>0</v>
      </c>
      <c r="N491" s="21">
        <f t="shared" si="115"/>
        <v>100</v>
      </c>
    </row>
    <row r="492" spans="1:14">
      <c r="A492" s="82"/>
      <c r="B492" s="4" t="s">
        <v>38</v>
      </c>
      <c r="C492" s="10" t="s">
        <v>35</v>
      </c>
      <c r="D492" s="11">
        <v>39661</v>
      </c>
      <c r="E492" s="10">
        <v>4</v>
      </c>
      <c r="F492" s="8">
        <v>1.5420254699818075</v>
      </c>
      <c r="G492" s="8">
        <v>0</v>
      </c>
      <c r="H492" s="8">
        <f t="shared" si="120"/>
        <v>0</v>
      </c>
      <c r="I492" s="8">
        <v>1.49</v>
      </c>
      <c r="J492" s="8">
        <v>0</v>
      </c>
      <c r="K492" s="8">
        <f t="shared" si="121"/>
        <v>0</v>
      </c>
      <c r="L492" s="28">
        <f t="shared" si="108"/>
        <v>100</v>
      </c>
      <c r="M492" s="8">
        <f t="shared" si="114"/>
        <v>0</v>
      </c>
      <c r="N492" s="21">
        <f t="shared" si="115"/>
        <v>100</v>
      </c>
    </row>
    <row r="493" spans="1:14">
      <c r="A493" s="82"/>
      <c r="B493" s="4" t="s">
        <v>38</v>
      </c>
      <c r="C493" s="10" t="s">
        <v>36</v>
      </c>
      <c r="D493" s="11">
        <v>39669</v>
      </c>
      <c r="E493" s="10">
        <v>3</v>
      </c>
      <c r="F493" s="8">
        <v>2.6266828380836875</v>
      </c>
      <c r="G493" s="8">
        <v>0</v>
      </c>
      <c r="H493" s="8">
        <f t="shared" si="120"/>
        <v>0</v>
      </c>
      <c r="I493" s="8">
        <v>2.48</v>
      </c>
      <c r="J493" s="8">
        <v>0</v>
      </c>
      <c r="K493" s="8">
        <f t="shared" si="121"/>
        <v>0</v>
      </c>
      <c r="L493" s="28">
        <f t="shared" si="108"/>
        <v>100</v>
      </c>
      <c r="M493" s="8">
        <f t="shared" si="114"/>
        <v>0</v>
      </c>
      <c r="N493" s="21">
        <f t="shared" si="115"/>
        <v>100</v>
      </c>
    </row>
    <row r="494" spans="1:14">
      <c r="A494" s="82"/>
      <c r="B494" s="4" t="s">
        <v>38</v>
      </c>
      <c r="C494" s="10" t="s">
        <v>35</v>
      </c>
      <c r="D494" s="11">
        <v>39679</v>
      </c>
      <c r="E494" s="10">
        <v>4</v>
      </c>
      <c r="F494" s="8">
        <v>1.6067919951485752</v>
      </c>
      <c r="G494" s="8">
        <v>0</v>
      </c>
      <c r="H494" s="8">
        <f t="shared" si="120"/>
        <v>0</v>
      </c>
      <c r="I494" s="8">
        <v>1.54</v>
      </c>
      <c r="J494" s="8">
        <v>0</v>
      </c>
      <c r="K494" s="8">
        <f t="shared" si="121"/>
        <v>0</v>
      </c>
      <c r="L494" s="28">
        <f t="shared" si="108"/>
        <v>100</v>
      </c>
      <c r="M494" s="8">
        <f t="shared" si="114"/>
        <v>0</v>
      </c>
      <c r="N494" s="21">
        <f t="shared" si="115"/>
        <v>100</v>
      </c>
    </row>
    <row r="495" spans="1:14">
      <c r="A495" s="82"/>
      <c r="B495" s="4" t="s">
        <v>38</v>
      </c>
      <c r="C495" s="10">
        <v>1</v>
      </c>
      <c r="D495" s="11">
        <v>39696</v>
      </c>
      <c r="E495" s="10">
        <v>3</v>
      </c>
      <c r="F495" s="8">
        <v>2.416494845360825</v>
      </c>
      <c r="G495" s="8">
        <v>0</v>
      </c>
      <c r="H495" s="8">
        <f t="shared" si="120"/>
        <v>0</v>
      </c>
      <c r="I495" s="8">
        <v>2.3039999999999998</v>
      </c>
      <c r="J495" s="8">
        <v>0</v>
      </c>
      <c r="K495" s="8">
        <f t="shared" si="121"/>
        <v>0</v>
      </c>
      <c r="L495" s="28">
        <f t="shared" si="108"/>
        <v>100</v>
      </c>
      <c r="M495" s="8">
        <f t="shared" si="114"/>
        <v>0</v>
      </c>
      <c r="N495" s="21">
        <f t="shared" si="115"/>
        <v>100</v>
      </c>
    </row>
    <row r="496" spans="1:14">
      <c r="A496" s="82"/>
      <c r="B496" s="4" t="s">
        <v>38</v>
      </c>
      <c r="C496" s="10" t="s">
        <v>11</v>
      </c>
      <c r="D496" s="11">
        <v>39739</v>
      </c>
      <c r="E496" s="10">
        <v>4</v>
      </c>
      <c r="F496" s="8">
        <v>2.0502122498483928</v>
      </c>
      <c r="G496" s="8">
        <v>0</v>
      </c>
      <c r="H496" s="8">
        <f t="shared" si="120"/>
        <v>0</v>
      </c>
      <c r="I496" s="8">
        <v>1.97</v>
      </c>
      <c r="J496" s="8">
        <v>0</v>
      </c>
      <c r="K496" s="8">
        <f t="shared" si="121"/>
        <v>0</v>
      </c>
      <c r="L496" s="28">
        <f t="shared" si="108"/>
        <v>100</v>
      </c>
      <c r="M496" s="8">
        <f t="shared" si="114"/>
        <v>0</v>
      </c>
      <c r="N496" s="21">
        <f t="shared" si="115"/>
        <v>100</v>
      </c>
    </row>
    <row r="497" spans="1:14">
      <c r="A497" s="82"/>
      <c r="B497" s="4" t="s">
        <v>39</v>
      </c>
      <c r="C497" s="10">
        <v>1</v>
      </c>
      <c r="D497" s="11">
        <v>39609</v>
      </c>
      <c r="E497" s="10">
        <v>4</v>
      </c>
      <c r="F497" s="8">
        <v>2.7417569408301503</v>
      </c>
      <c r="G497" s="8">
        <v>0</v>
      </c>
      <c r="H497" s="8">
        <f t="shared" ref="H497:H507" si="122">100*G497/F497</f>
        <v>0</v>
      </c>
      <c r="I497" s="8">
        <v>2.61</v>
      </c>
      <c r="J497" s="8">
        <v>0.33</v>
      </c>
      <c r="K497" s="8">
        <f t="shared" ref="K497:K507" si="123">100*J497/F497</f>
        <v>12.03607785524863</v>
      </c>
      <c r="L497" s="28">
        <f t="shared" si="108"/>
        <v>87.963922144751365</v>
      </c>
      <c r="M497" s="8">
        <f t="shared" si="114"/>
        <v>12.643678160919542</v>
      </c>
      <c r="N497" s="21">
        <f t="shared" si="115"/>
        <v>87.356321839080451</v>
      </c>
    </row>
    <row r="498" spans="1:14">
      <c r="A498" s="82"/>
      <c r="B498" s="4" t="s">
        <v>39</v>
      </c>
      <c r="C498" s="10" t="s">
        <v>16</v>
      </c>
      <c r="D498" s="11">
        <v>39615</v>
      </c>
      <c r="E498" s="10">
        <v>3</v>
      </c>
      <c r="F498" s="8">
        <v>1.6038155347105083</v>
      </c>
      <c r="G498" s="8">
        <v>0</v>
      </c>
      <c r="H498" s="8">
        <f t="shared" si="122"/>
        <v>0</v>
      </c>
      <c r="I498" s="8">
        <v>1.52</v>
      </c>
      <c r="J498" s="8">
        <f>AVERAGE(0.72,0)</f>
        <v>0.36</v>
      </c>
      <c r="K498" s="8">
        <f t="shared" si="123"/>
        <v>22.446471692580324</v>
      </c>
      <c r="L498" s="28">
        <f t="shared" si="108"/>
        <v>77.553528307419683</v>
      </c>
      <c r="M498" s="8">
        <f t="shared" si="114"/>
        <v>23.684210526315788</v>
      </c>
      <c r="N498" s="21">
        <f t="shared" si="115"/>
        <v>76.31578947368422</v>
      </c>
    </row>
    <row r="499" spans="1:14">
      <c r="A499" s="82"/>
      <c r="B499" s="4" t="s">
        <v>39</v>
      </c>
      <c r="C499" s="10" t="s">
        <v>16</v>
      </c>
      <c r="D499" s="11">
        <v>39625</v>
      </c>
      <c r="E499" s="10">
        <v>4</v>
      </c>
      <c r="F499" s="8">
        <v>1.9214795472039108</v>
      </c>
      <c r="G499" s="8">
        <v>0</v>
      </c>
      <c r="H499" s="8">
        <f t="shared" si="122"/>
        <v>0</v>
      </c>
      <c r="I499" s="8">
        <v>1.82</v>
      </c>
      <c r="J499" s="8">
        <f>AVERAGE(0,0.32)</f>
        <v>0.16</v>
      </c>
      <c r="K499" s="8">
        <f t="shared" si="123"/>
        <v>8.3269166321769088</v>
      </c>
      <c r="L499" s="28">
        <f t="shared" ref="L499:L527" si="124">100*(F499-G499-J499)/F499</f>
        <v>91.673083367823097</v>
      </c>
      <c r="M499" s="8">
        <f t="shared" si="114"/>
        <v>8.7912087912087902</v>
      </c>
      <c r="N499" s="21">
        <f t="shared" si="115"/>
        <v>91.208791208791212</v>
      </c>
    </row>
    <row r="500" spans="1:14">
      <c r="A500" s="82"/>
      <c r="B500" s="4" t="s">
        <v>39</v>
      </c>
      <c r="C500" s="10" t="s">
        <v>36</v>
      </c>
      <c r="D500" s="11">
        <v>39630</v>
      </c>
      <c r="E500" s="10">
        <v>4</v>
      </c>
      <c r="F500" s="8">
        <v>2.1130056513943862</v>
      </c>
      <c r="G500" s="8">
        <v>0</v>
      </c>
      <c r="H500" s="8">
        <f t="shared" si="122"/>
        <v>0</v>
      </c>
      <c r="I500" s="8">
        <v>2.0099999999999998</v>
      </c>
      <c r="J500" s="8">
        <f>AVERAGE(1.08,0.38)</f>
        <v>0.73</v>
      </c>
      <c r="K500" s="8">
        <f t="shared" si="123"/>
        <v>34.547943566467424</v>
      </c>
      <c r="L500" s="28">
        <f t="shared" si="124"/>
        <v>65.452056433532576</v>
      </c>
      <c r="M500" s="8">
        <f t="shared" si="114"/>
        <v>36.318407960199004</v>
      </c>
      <c r="N500" s="21">
        <f t="shared" si="115"/>
        <v>63.681592039800996</v>
      </c>
    </row>
    <row r="501" spans="1:14">
      <c r="A501" s="82"/>
      <c r="B501" s="4" t="s">
        <v>39</v>
      </c>
      <c r="C501" s="10">
        <v>1</v>
      </c>
      <c r="D501" s="11">
        <v>39636</v>
      </c>
      <c r="E501" s="10">
        <v>3</v>
      </c>
      <c r="F501" s="8">
        <v>1.4617591726198844</v>
      </c>
      <c r="G501" s="8">
        <v>0</v>
      </c>
      <c r="H501" s="8">
        <f t="shared" si="122"/>
        <v>0</v>
      </c>
      <c r="I501" s="8">
        <v>1.39</v>
      </c>
      <c r="J501" s="8">
        <v>0.89</v>
      </c>
      <c r="K501" s="8">
        <f t="shared" si="123"/>
        <v>60.885542343125451</v>
      </c>
      <c r="L501" s="28">
        <f t="shared" si="124"/>
        <v>39.114457656874542</v>
      </c>
      <c r="M501" s="8">
        <f t="shared" si="114"/>
        <v>64.02877697841727</v>
      </c>
      <c r="N501" s="21">
        <f t="shared" si="115"/>
        <v>35.971223021582723</v>
      </c>
    </row>
    <row r="502" spans="1:14">
      <c r="A502" s="82"/>
      <c r="B502" s="4" t="s">
        <v>39</v>
      </c>
      <c r="C502" s="10">
        <v>2</v>
      </c>
      <c r="D502" s="11">
        <v>39641</v>
      </c>
      <c r="E502" s="10">
        <v>3</v>
      </c>
      <c r="F502" s="8">
        <v>2.4157500000000001</v>
      </c>
      <c r="G502" s="8">
        <v>0</v>
      </c>
      <c r="H502" s="8">
        <f t="shared" si="122"/>
        <v>0</v>
      </c>
      <c r="I502" s="8">
        <v>2.29</v>
      </c>
      <c r="J502" s="8">
        <v>0.63</v>
      </c>
      <c r="K502" s="8">
        <f t="shared" si="123"/>
        <v>26.078857497671528</v>
      </c>
      <c r="L502" s="28">
        <f t="shared" si="124"/>
        <v>73.921142502328479</v>
      </c>
      <c r="M502" s="8">
        <f t="shared" si="114"/>
        <v>27.510917030567683</v>
      </c>
      <c r="N502" s="21">
        <f t="shared" si="115"/>
        <v>72.489082969432317</v>
      </c>
    </row>
    <row r="503" spans="1:14">
      <c r="A503" s="82"/>
      <c r="B503" s="4" t="s">
        <v>39</v>
      </c>
      <c r="C503" s="10">
        <v>1</v>
      </c>
      <c r="D503" s="11">
        <v>39646</v>
      </c>
      <c r="E503" s="10">
        <v>3</v>
      </c>
      <c r="F503" s="8">
        <v>2.448</v>
      </c>
      <c r="G503" s="8">
        <v>0</v>
      </c>
      <c r="H503" s="8">
        <f t="shared" si="122"/>
        <v>0</v>
      </c>
      <c r="I503" s="8">
        <v>2.33</v>
      </c>
      <c r="J503" s="8">
        <v>0.31</v>
      </c>
      <c r="K503" s="8">
        <f t="shared" si="123"/>
        <v>12.663398692810457</v>
      </c>
      <c r="L503" s="28">
        <f t="shared" si="124"/>
        <v>87.33660130718954</v>
      </c>
      <c r="M503" s="8">
        <f t="shared" si="114"/>
        <v>13.304721030042918</v>
      </c>
      <c r="N503" s="21">
        <f t="shared" si="115"/>
        <v>86.695278969957073</v>
      </c>
    </row>
    <row r="504" spans="1:14">
      <c r="A504" s="82"/>
      <c r="B504" s="4" t="s">
        <v>39</v>
      </c>
      <c r="C504" s="10" t="s">
        <v>16</v>
      </c>
      <c r="D504" s="11">
        <v>39655</v>
      </c>
      <c r="E504" s="10">
        <v>3</v>
      </c>
      <c r="F504" s="8">
        <v>0.86912500000000004</v>
      </c>
      <c r="G504" s="8">
        <v>0</v>
      </c>
      <c r="H504" s="8">
        <f t="shared" si="122"/>
        <v>0</v>
      </c>
      <c r="I504" s="8">
        <v>0.82</v>
      </c>
      <c r="J504" s="8">
        <v>0</v>
      </c>
      <c r="K504" s="8">
        <f t="shared" si="123"/>
        <v>0</v>
      </c>
      <c r="L504" s="28">
        <f t="shared" si="124"/>
        <v>100</v>
      </c>
      <c r="M504" s="8">
        <f t="shared" si="114"/>
        <v>0</v>
      </c>
      <c r="N504" s="21">
        <f t="shared" si="115"/>
        <v>100</v>
      </c>
    </row>
    <row r="505" spans="1:14">
      <c r="A505" s="82"/>
      <c r="B505" s="4" t="s">
        <v>39</v>
      </c>
      <c r="C505" s="10" t="s">
        <v>36</v>
      </c>
      <c r="D505" s="11">
        <v>39661</v>
      </c>
      <c r="E505" s="10">
        <v>4</v>
      </c>
      <c r="F505" s="8">
        <v>1.5892500000000003</v>
      </c>
      <c r="G505" s="8">
        <v>0</v>
      </c>
      <c r="H505" s="8">
        <f t="shared" si="122"/>
        <v>0</v>
      </c>
      <c r="I505" s="8">
        <v>1.51</v>
      </c>
      <c r="J505" s="8">
        <v>0</v>
      </c>
      <c r="K505" s="8">
        <f t="shared" si="123"/>
        <v>0</v>
      </c>
      <c r="L505" s="28">
        <f t="shared" si="124"/>
        <v>100.00000000000001</v>
      </c>
      <c r="M505" s="8">
        <f t="shared" si="114"/>
        <v>0</v>
      </c>
      <c r="N505" s="21">
        <f t="shared" si="115"/>
        <v>100</v>
      </c>
    </row>
    <row r="506" spans="1:14">
      <c r="A506" s="82"/>
      <c r="B506" s="4" t="s">
        <v>39</v>
      </c>
      <c r="C506" s="10" t="s">
        <v>16</v>
      </c>
      <c r="D506" s="11">
        <v>39675</v>
      </c>
      <c r="E506" s="10">
        <v>4</v>
      </c>
      <c r="F506" s="8">
        <v>2.4285000000000001</v>
      </c>
      <c r="G506" s="8">
        <v>0</v>
      </c>
      <c r="H506" s="8">
        <f t="shared" si="122"/>
        <v>0</v>
      </c>
      <c r="I506" s="8">
        <v>2.31</v>
      </c>
      <c r="J506" s="8">
        <f>AVERAGE(0,0.07)</f>
        <v>3.5000000000000003E-2</v>
      </c>
      <c r="K506" s="8">
        <f t="shared" si="123"/>
        <v>1.4412188593782171</v>
      </c>
      <c r="L506" s="28">
        <f t="shared" si="124"/>
        <v>98.558781140621775</v>
      </c>
      <c r="M506" s="8">
        <f t="shared" si="114"/>
        <v>1.5151515151515151</v>
      </c>
      <c r="N506" s="21">
        <f t="shared" si="115"/>
        <v>98.48484848484847</v>
      </c>
    </row>
    <row r="507" spans="1:14">
      <c r="A507" s="82"/>
      <c r="B507" s="4" t="s">
        <v>39</v>
      </c>
      <c r="C507" s="10" t="s">
        <v>36</v>
      </c>
      <c r="D507" s="11">
        <v>39679</v>
      </c>
      <c r="E507" s="10">
        <v>4</v>
      </c>
      <c r="F507" s="8">
        <v>1.6560000000000001</v>
      </c>
      <c r="G507" s="8">
        <v>0</v>
      </c>
      <c r="H507" s="8">
        <f t="shared" si="122"/>
        <v>0</v>
      </c>
      <c r="I507" s="8">
        <v>1.57</v>
      </c>
      <c r="J507" s="8">
        <f>AVERAGE(0.15,0.78)</f>
        <v>0.46500000000000002</v>
      </c>
      <c r="K507" s="8">
        <f t="shared" si="123"/>
        <v>28.079710144927535</v>
      </c>
      <c r="L507" s="28">
        <f t="shared" si="124"/>
        <v>71.920289855072468</v>
      </c>
      <c r="M507" s="8">
        <f t="shared" si="114"/>
        <v>29.617834394904456</v>
      </c>
      <c r="N507" s="21">
        <f t="shared" si="115"/>
        <v>70.382165605095537</v>
      </c>
    </row>
    <row r="508" spans="1:14">
      <c r="A508" s="82"/>
      <c r="B508" s="4" t="s">
        <v>40</v>
      </c>
      <c r="C508" s="10" t="s">
        <v>12</v>
      </c>
      <c r="D508" s="11">
        <v>39620</v>
      </c>
      <c r="E508" s="10">
        <v>3</v>
      </c>
      <c r="F508" s="8">
        <v>2.4243486280839295</v>
      </c>
      <c r="G508" s="8">
        <v>0</v>
      </c>
      <c r="H508" s="8">
        <f t="shared" ref="H508:H521" si="125">100*G508/F508</f>
        <v>0</v>
      </c>
      <c r="I508" s="8">
        <v>2.2999999999999998</v>
      </c>
      <c r="J508" s="8">
        <v>0</v>
      </c>
      <c r="K508" s="8">
        <f t="shared" ref="K508:K521" si="126">100*J508/F508</f>
        <v>0</v>
      </c>
      <c r="L508" s="28">
        <f t="shared" si="124"/>
        <v>100</v>
      </c>
      <c r="M508" s="8">
        <f t="shared" si="114"/>
        <v>0</v>
      </c>
      <c r="N508" s="21">
        <f t="shared" si="115"/>
        <v>100</v>
      </c>
    </row>
    <row r="509" spans="1:14">
      <c r="A509" s="82"/>
      <c r="B509" s="4" t="s">
        <v>40</v>
      </c>
      <c r="C509" s="10">
        <v>4</v>
      </c>
      <c r="D509" s="11">
        <v>39626</v>
      </c>
      <c r="E509" s="10">
        <v>1</v>
      </c>
      <c r="F509" s="8">
        <v>2.2106930693069304</v>
      </c>
      <c r="G509" s="8">
        <v>0</v>
      </c>
      <c r="H509" s="8">
        <f t="shared" si="125"/>
        <v>0</v>
      </c>
      <c r="I509" s="8">
        <v>2.1</v>
      </c>
      <c r="J509" s="8">
        <v>0</v>
      </c>
      <c r="K509" s="8">
        <f t="shared" si="126"/>
        <v>0</v>
      </c>
      <c r="L509" s="28">
        <f t="shared" si="124"/>
        <v>100</v>
      </c>
      <c r="M509" s="8">
        <f t="shared" si="114"/>
        <v>0</v>
      </c>
      <c r="N509" s="21">
        <f t="shared" si="115"/>
        <v>100</v>
      </c>
    </row>
    <row r="510" spans="1:14">
      <c r="A510" s="82"/>
      <c r="B510" s="4" t="s">
        <v>40</v>
      </c>
      <c r="C510" s="10" t="s">
        <v>13</v>
      </c>
      <c r="D510" s="11">
        <v>39631</v>
      </c>
      <c r="E510" s="10">
        <v>3</v>
      </c>
      <c r="F510" s="8">
        <v>2.4485987696514009</v>
      </c>
      <c r="G510" s="8">
        <v>0</v>
      </c>
      <c r="H510" s="8">
        <f t="shared" si="125"/>
        <v>0</v>
      </c>
      <c r="I510" s="8">
        <v>2.33</v>
      </c>
      <c r="J510" s="8">
        <v>0</v>
      </c>
      <c r="K510" s="8">
        <f t="shared" si="126"/>
        <v>0</v>
      </c>
      <c r="L510" s="28">
        <f t="shared" si="124"/>
        <v>100</v>
      </c>
      <c r="M510" s="8">
        <f t="shared" si="114"/>
        <v>0</v>
      </c>
      <c r="N510" s="21">
        <f t="shared" si="115"/>
        <v>100</v>
      </c>
    </row>
    <row r="511" spans="1:14">
      <c r="A511" s="82"/>
      <c r="B511" s="4" t="s">
        <v>40</v>
      </c>
      <c r="C511" s="10" t="s">
        <v>13</v>
      </c>
      <c r="D511" s="11">
        <v>39682</v>
      </c>
      <c r="E511" s="10">
        <v>3</v>
      </c>
      <c r="F511" s="8">
        <v>2.2240601503759398</v>
      </c>
      <c r="G511" s="8">
        <v>0</v>
      </c>
      <c r="H511" s="8">
        <f t="shared" si="125"/>
        <v>0</v>
      </c>
      <c r="I511" s="8">
        <v>2.11</v>
      </c>
      <c r="J511" s="8">
        <v>0</v>
      </c>
      <c r="K511" s="8">
        <f t="shared" si="126"/>
        <v>0</v>
      </c>
      <c r="L511" s="28">
        <f t="shared" si="124"/>
        <v>100</v>
      </c>
      <c r="M511" s="8">
        <f t="shared" si="114"/>
        <v>0</v>
      </c>
      <c r="N511" s="21">
        <f t="shared" si="115"/>
        <v>100</v>
      </c>
    </row>
    <row r="512" spans="1:14">
      <c r="A512" s="82"/>
      <c r="B512" s="4" t="s">
        <v>40</v>
      </c>
      <c r="C512" s="10" t="s">
        <v>13</v>
      </c>
      <c r="D512" s="11">
        <v>39687</v>
      </c>
      <c r="E512" s="10">
        <v>3</v>
      </c>
      <c r="F512" s="8">
        <v>2.2501025290498973</v>
      </c>
      <c r="G512" s="8">
        <v>0</v>
      </c>
      <c r="H512" s="8">
        <f t="shared" si="125"/>
        <v>0</v>
      </c>
      <c r="I512" s="8">
        <v>2.14</v>
      </c>
      <c r="J512" s="8">
        <v>0</v>
      </c>
      <c r="K512" s="8">
        <f t="shared" si="126"/>
        <v>0</v>
      </c>
      <c r="L512" s="28">
        <f t="shared" si="124"/>
        <v>100</v>
      </c>
      <c r="M512" s="8">
        <f t="shared" si="114"/>
        <v>0</v>
      </c>
      <c r="N512" s="21">
        <f t="shared" si="115"/>
        <v>100</v>
      </c>
    </row>
    <row r="513" spans="1:14">
      <c r="A513" s="82"/>
      <c r="B513" s="4" t="s">
        <v>41</v>
      </c>
      <c r="C513" s="10" t="s">
        <v>13</v>
      </c>
      <c r="D513" s="11">
        <v>39626</v>
      </c>
      <c r="E513" s="10">
        <v>3</v>
      </c>
      <c r="F513" s="8">
        <v>2.1927326055075773</v>
      </c>
      <c r="G513" s="8">
        <v>0</v>
      </c>
      <c r="H513" s="8">
        <f t="shared" si="125"/>
        <v>0</v>
      </c>
      <c r="I513" s="8">
        <v>2.08</v>
      </c>
      <c r="J513" s="8">
        <v>0</v>
      </c>
      <c r="K513" s="8">
        <f t="shared" si="126"/>
        <v>0</v>
      </c>
      <c r="L513" s="28">
        <f t="shared" si="124"/>
        <v>100</v>
      </c>
      <c r="M513" s="8">
        <f t="shared" si="114"/>
        <v>0</v>
      </c>
      <c r="N513" s="21">
        <f t="shared" si="115"/>
        <v>100</v>
      </c>
    </row>
    <row r="514" spans="1:14">
      <c r="A514" s="82"/>
      <c r="B514" s="4" t="s">
        <v>41</v>
      </c>
      <c r="C514" s="10">
        <v>4</v>
      </c>
      <c r="D514" s="11">
        <v>39633</v>
      </c>
      <c r="E514" s="10">
        <v>1</v>
      </c>
      <c r="F514" s="8">
        <v>2.3454545454545452</v>
      </c>
      <c r="G514" s="8">
        <v>0</v>
      </c>
      <c r="H514" s="8">
        <f t="shared" si="125"/>
        <v>0</v>
      </c>
      <c r="I514" s="8">
        <v>2.23</v>
      </c>
      <c r="J514" s="8">
        <v>1.33</v>
      </c>
      <c r="K514" s="8">
        <f t="shared" si="126"/>
        <v>56.70542635658915</v>
      </c>
      <c r="L514" s="28">
        <f t="shared" si="124"/>
        <v>43.294573643410843</v>
      </c>
      <c r="M514" s="8">
        <f t="shared" si="114"/>
        <v>59.641255605381168</v>
      </c>
      <c r="N514" s="21">
        <f t="shared" si="115"/>
        <v>40.358744394618832</v>
      </c>
    </row>
    <row r="515" spans="1:14">
      <c r="A515" s="82"/>
      <c r="B515" s="4" t="s">
        <v>41</v>
      </c>
      <c r="C515" s="10" t="s">
        <v>12</v>
      </c>
      <c r="D515" s="11">
        <v>39636</v>
      </c>
      <c r="E515" s="10">
        <v>3</v>
      </c>
      <c r="F515" s="8">
        <v>1.9808477237048665</v>
      </c>
      <c r="G515" s="8">
        <v>0</v>
      </c>
      <c r="H515" s="8">
        <f t="shared" si="125"/>
        <v>0</v>
      </c>
      <c r="I515" s="8">
        <v>1.88</v>
      </c>
      <c r="J515" s="8">
        <f>AVERAGE(0.77,0.36,0)</f>
        <v>0.37666666666666665</v>
      </c>
      <c r="K515" s="8">
        <f t="shared" si="126"/>
        <v>19.015427695884185</v>
      </c>
      <c r="L515" s="28">
        <f t="shared" si="124"/>
        <v>80.984572304115815</v>
      </c>
      <c r="M515" s="8">
        <f t="shared" si="114"/>
        <v>20.035460992907801</v>
      </c>
      <c r="N515" s="21">
        <f t="shared" si="115"/>
        <v>79.964539007092199</v>
      </c>
    </row>
    <row r="516" spans="1:14">
      <c r="A516" s="82"/>
      <c r="B516" s="4" t="s">
        <v>41</v>
      </c>
      <c r="C516" s="10" t="s">
        <v>11</v>
      </c>
      <c r="D516" s="11">
        <v>39641</v>
      </c>
      <c r="E516" s="10">
        <v>3</v>
      </c>
      <c r="F516" s="8">
        <v>1.8544884359074874</v>
      </c>
      <c r="G516" s="8">
        <v>0</v>
      </c>
      <c r="H516" s="8">
        <f t="shared" si="125"/>
        <v>0</v>
      </c>
      <c r="I516" s="8">
        <v>1.76</v>
      </c>
      <c r="J516" s="8">
        <f>AVERAGE(0,0.34,0.38)</f>
        <v>0.24</v>
      </c>
      <c r="K516" s="8">
        <f t="shared" si="126"/>
        <v>12.941574363743975</v>
      </c>
      <c r="L516" s="28">
        <f t="shared" si="124"/>
        <v>87.058425636256032</v>
      </c>
      <c r="M516" s="8">
        <f t="shared" si="114"/>
        <v>13.636363636363635</v>
      </c>
      <c r="N516" s="21">
        <f t="shared" si="115"/>
        <v>86.36363636363636</v>
      </c>
    </row>
    <row r="517" spans="1:14">
      <c r="A517" s="82"/>
      <c r="B517" s="4" t="s">
        <v>41</v>
      </c>
      <c r="C517" s="10" t="s">
        <v>13</v>
      </c>
      <c r="D517" s="11">
        <v>39655</v>
      </c>
      <c r="E517" s="10">
        <v>3</v>
      </c>
      <c r="F517" s="8">
        <v>2.17298354244745</v>
      </c>
      <c r="G517" s="8">
        <v>0</v>
      </c>
      <c r="H517" s="8">
        <f t="shared" si="125"/>
        <v>0</v>
      </c>
      <c r="I517" s="8">
        <v>2.06</v>
      </c>
      <c r="J517" s="8">
        <v>0</v>
      </c>
      <c r="K517" s="8">
        <f t="shared" si="126"/>
        <v>0</v>
      </c>
      <c r="L517" s="28">
        <f t="shared" si="124"/>
        <v>100</v>
      </c>
      <c r="M517" s="8">
        <f t="shared" si="114"/>
        <v>0</v>
      </c>
      <c r="N517" s="21">
        <f t="shared" si="115"/>
        <v>100</v>
      </c>
    </row>
    <row r="518" spans="1:14">
      <c r="A518" s="82"/>
      <c r="B518" s="4" t="s">
        <v>41</v>
      </c>
      <c r="C518" s="10" t="s">
        <v>13</v>
      </c>
      <c r="D518" s="11">
        <v>39662</v>
      </c>
      <c r="E518" s="10">
        <v>3</v>
      </c>
      <c r="F518" s="8">
        <v>1.8120606925171834</v>
      </c>
      <c r="G518" s="8">
        <v>0</v>
      </c>
      <c r="H518" s="8">
        <f t="shared" si="125"/>
        <v>0</v>
      </c>
      <c r="I518" s="8">
        <v>1.72</v>
      </c>
      <c r="J518" s="8">
        <v>0</v>
      </c>
      <c r="K518" s="8">
        <f t="shared" si="126"/>
        <v>0</v>
      </c>
      <c r="L518" s="28">
        <f t="shared" si="124"/>
        <v>100</v>
      </c>
      <c r="M518" s="8">
        <f t="shared" si="114"/>
        <v>0</v>
      </c>
      <c r="N518" s="21">
        <f t="shared" si="115"/>
        <v>100</v>
      </c>
    </row>
    <row r="519" spans="1:14">
      <c r="A519" s="82"/>
      <c r="B519" s="4" t="s">
        <v>41</v>
      </c>
      <c r="C519" s="10" t="s">
        <v>11</v>
      </c>
      <c r="D519" s="11">
        <v>39677</v>
      </c>
      <c r="E519" s="10">
        <v>3</v>
      </c>
      <c r="F519" s="8">
        <v>2.2800788954635105</v>
      </c>
      <c r="G519" s="8">
        <v>0</v>
      </c>
      <c r="H519" s="8">
        <f t="shared" si="125"/>
        <v>0</v>
      </c>
      <c r="I519" s="8">
        <v>2.17</v>
      </c>
      <c r="J519" s="8">
        <f>AVERAGE(0.11,0.15,0.23)</f>
        <v>0.16333333333333333</v>
      </c>
      <c r="K519" s="8">
        <f t="shared" si="126"/>
        <v>7.163494809688582</v>
      </c>
      <c r="L519" s="28">
        <f t="shared" si="124"/>
        <v>92.836505190311414</v>
      </c>
      <c r="M519" s="8">
        <f t="shared" si="114"/>
        <v>7.5268817204301079</v>
      </c>
      <c r="N519" s="21">
        <f t="shared" si="115"/>
        <v>92.473118279569903</v>
      </c>
    </row>
    <row r="520" spans="1:14">
      <c r="A520" s="82"/>
      <c r="B520" s="4" t="s">
        <v>42</v>
      </c>
      <c r="C520" s="10">
        <v>1</v>
      </c>
      <c r="D520" s="11">
        <v>39720</v>
      </c>
      <c r="E520" s="10">
        <v>2</v>
      </c>
      <c r="F520" s="8">
        <v>1.5215741391426563</v>
      </c>
      <c r="G520" s="8">
        <v>0</v>
      </c>
      <c r="H520" s="8">
        <f t="shared" si="125"/>
        <v>0</v>
      </c>
      <c r="I520" s="8">
        <v>1.44</v>
      </c>
      <c r="J520" s="8">
        <v>0</v>
      </c>
      <c r="K520" s="8">
        <f t="shared" si="126"/>
        <v>0</v>
      </c>
      <c r="L520" s="28">
        <f t="shared" si="124"/>
        <v>100</v>
      </c>
      <c r="M520" s="8">
        <f t="shared" si="114"/>
        <v>0</v>
      </c>
      <c r="N520" s="21">
        <f t="shared" si="115"/>
        <v>100</v>
      </c>
    </row>
    <row r="521" spans="1:14">
      <c r="A521" s="82"/>
      <c r="B521" s="4" t="s">
        <v>42</v>
      </c>
      <c r="C521" s="10">
        <v>1</v>
      </c>
      <c r="D521" s="11">
        <v>39741</v>
      </c>
      <c r="E521" s="10">
        <v>2</v>
      </c>
      <c r="F521" s="8">
        <v>0.97203092059030216</v>
      </c>
      <c r="G521" s="8">
        <v>0</v>
      </c>
      <c r="H521" s="8">
        <f t="shared" si="125"/>
        <v>0</v>
      </c>
      <c r="I521" s="8">
        <v>0.92400000000000004</v>
      </c>
      <c r="J521" s="8">
        <v>0</v>
      </c>
      <c r="K521" s="8">
        <f t="shared" si="126"/>
        <v>0</v>
      </c>
      <c r="L521" s="28">
        <f t="shared" si="124"/>
        <v>100</v>
      </c>
      <c r="M521" s="8">
        <f t="shared" si="114"/>
        <v>0</v>
      </c>
      <c r="N521" s="21">
        <f t="shared" si="115"/>
        <v>100</v>
      </c>
    </row>
    <row r="522" spans="1:14">
      <c r="A522" s="82"/>
      <c r="B522" s="4" t="s">
        <v>90</v>
      </c>
      <c r="C522" s="5">
        <v>1</v>
      </c>
      <c r="D522" s="6">
        <v>39646</v>
      </c>
      <c r="E522" s="5">
        <v>2</v>
      </c>
      <c r="F522" s="7">
        <v>6.57</v>
      </c>
      <c r="G522" s="7">
        <v>0</v>
      </c>
      <c r="H522" s="8">
        <f t="shared" ref="H522:H527" si="127">100*G522/F522</f>
        <v>0</v>
      </c>
      <c r="I522" s="7">
        <v>6.5709999999999997</v>
      </c>
      <c r="J522" s="7">
        <v>0.45</v>
      </c>
      <c r="K522" s="8">
        <f t="shared" ref="K522:K527" si="128">100*J522/F522</f>
        <v>6.8493150684931505</v>
      </c>
      <c r="L522" s="28">
        <f t="shared" si="124"/>
        <v>93.150684931506845</v>
      </c>
      <c r="M522" s="8">
        <f t="shared" si="114"/>
        <v>6.8482727134378338</v>
      </c>
      <c r="N522" s="21">
        <f t="shared" si="115"/>
        <v>93.151727286562163</v>
      </c>
    </row>
    <row r="523" spans="1:14">
      <c r="A523" s="82"/>
      <c r="B523" s="4" t="s">
        <v>47</v>
      </c>
      <c r="C523" s="10">
        <v>1</v>
      </c>
      <c r="D523" s="11">
        <v>39615</v>
      </c>
      <c r="E523" s="10">
        <v>5</v>
      </c>
      <c r="F523" s="8">
        <v>1.2069127123608669</v>
      </c>
      <c r="G523" s="8">
        <v>0</v>
      </c>
      <c r="H523" s="8">
        <f t="shared" si="127"/>
        <v>0</v>
      </c>
      <c r="I523" s="8">
        <v>1.1499999999999999</v>
      </c>
      <c r="J523" s="8">
        <v>0</v>
      </c>
      <c r="K523" s="8">
        <f t="shared" si="128"/>
        <v>0</v>
      </c>
      <c r="L523" s="28">
        <f t="shared" si="124"/>
        <v>100</v>
      </c>
      <c r="M523" s="8">
        <f t="shared" si="114"/>
        <v>0</v>
      </c>
      <c r="N523" s="21">
        <f t="shared" si="115"/>
        <v>100</v>
      </c>
    </row>
    <row r="524" spans="1:14">
      <c r="A524" s="82"/>
      <c r="B524" s="4" t="s">
        <v>47</v>
      </c>
      <c r="C524" s="10">
        <v>1</v>
      </c>
      <c r="D524" s="11">
        <v>39621</v>
      </c>
      <c r="E524" s="10">
        <v>12</v>
      </c>
      <c r="F524" s="8">
        <v>2.6722905682483891</v>
      </c>
      <c r="G524" s="8">
        <v>0</v>
      </c>
      <c r="H524" s="8">
        <f t="shared" si="127"/>
        <v>0</v>
      </c>
      <c r="I524" s="8">
        <v>2.5299999999999998</v>
      </c>
      <c r="J524" s="8">
        <v>0</v>
      </c>
      <c r="K524" s="8">
        <f t="shared" si="128"/>
        <v>0</v>
      </c>
      <c r="L524" s="28">
        <f t="shared" si="124"/>
        <v>100</v>
      </c>
      <c r="M524" s="8">
        <f t="shared" si="114"/>
        <v>0</v>
      </c>
      <c r="N524" s="21">
        <f t="shared" si="115"/>
        <v>100</v>
      </c>
    </row>
    <row r="525" spans="1:14">
      <c r="A525" s="82"/>
      <c r="B525" s="4" t="s">
        <v>47</v>
      </c>
      <c r="C525" s="10">
        <v>1</v>
      </c>
      <c r="D525" s="11">
        <v>39636</v>
      </c>
      <c r="E525" s="10">
        <v>5</v>
      </c>
      <c r="F525" s="8">
        <v>1.7470415934387813</v>
      </c>
      <c r="G525" s="8">
        <v>0</v>
      </c>
      <c r="H525" s="8">
        <f t="shared" si="127"/>
        <v>0</v>
      </c>
      <c r="I525" s="8">
        <v>1.66</v>
      </c>
      <c r="J525" s="8">
        <v>0</v>
      </c>
      <c r="K525" s="8">
        <f t="shared" si="128"/>
        <v>0</v>
      </c>
      <c r="L525" s="28">
        <f t="shared" si="124"/>
        <v>100</v>
      </c>
      <c r="M525" s="8">
        <f t="shared" si="114"/>
        <v>0</v>
      </c>
      <c r="N525" s="21">
        <f t="shared" si="115"/>
        <v>100</v>
      </c>
    </row>
    <row r="526" spans="1:14">
      <c r="A526" s="82"/>
      <c r="B526" s="4" t="s">
        <v>47</v>
      </c>
      <c r="C526" s="10">
        <v>1</v>
      </c>
      <c r="D526" s="11">
        <v>39642</v>
      </c>
      <c r="E526" s="10">
        <v>26</v>
      </c>
      <c r="F526" s="8">
        <v>9.0397188049209127</v>
      </c>
      <c r="G526" s="8">
        <v>0</v>
      </c>
      <c r="H526" s="8">
        <f t="shared" si="127"/>
        <v>0</v>
      </c>
      <c r="I526" s="8">
        <v>8.59</v>
      </c>
      <c r="J526" s="8">
        <v>1.51</v>
      </c>
      <c r="K526" s="8">
        <f t="shared" si="128"/>
        <v>16.704059413640255</v>
      </c>
      <c r="L526" s="28">
        <f t="shared" si="124"/>
        <v>83.295940586359748</v>
      </c>
      <c r="M526" s="8">
        <f t="shared" si="114"/>
        <v>17.578579743888241</v>
      </c>
      <c r="N526" s="21">
        <f t="shared" si="115"/>
        <v>82.421420256111759</v>
      </c>
    </row>
    <row r="527" spans="1:14" ht="15.75" thickBot="1">
      <c r="A527" s="83"/>
      <c r="B527" s="4" t="s">
        <v>47</v>
      </c>
      <c r="C527" s="10">
        <v>1</v>
      </c>
      <c r="D527" s="11">
        <v>39683</v>
      </c>
      <c r="E527" s="10">
        <v>7</v>
      </c>
      <c r="F527" s="8">
        <v>2.3620386643233742</v>
      </c>
      <c r="G527" s="8">
        <v>0</v>
      </c>
      <c r="H527" s="8">
        <f t="shared" si="127"/>
        <v>0</v>
      </c>
      <c r="I527" s="8">
        <v>2.2400000000000002</v>
      </c>
      <c r="J527" s="8">
        <v>0</v>
      </c>
      <c r="K527" s="8">
        <f t="shared" si="128"/>
        <v>0</v>
      </c>
      <c r="L527" s="28">
        <f t="shared" si="124"/>
        <v>100</v>
      </c>
      <c r="M527" s="8">
        <f t="shared" si="114"/>
        <v>0</v>
      </c>
      <c r="N527" s="21">
        <f t="shared" si="115"/>
        <v>100</v>
      </c>
    </row>
    <row r="528" spans="1:14" ht="18.75" thickBot="1">
      <c r="B528" s="45"/>
      <c r="C528" s="45"/>
      <c r="D528" s="45"/>
      <c r="E528" s="42" t="s">
        <v>95</v>
      </c>
      <c r="F528" s="42" t="s">
        <v>94</v>
      </c>
      <c r="G528" s="42" t="s">
        <v>96</v>
      </c>
      <c r="H528" s="42" t="s">
        <v>97</v>
      </c>
      <c r="I528" s="42" t="s">
        <v>98</v>
      </c>
      <c r="J528" s="42" t="s">
        <v>99</v>
      </c>
      <c r="K528" s="42" t="s">
        <v>101</v>
      </c>
      <c r="L528" s="42" t="s">
        <v>102</v>
      </c>
      <c r="M528" s="46" t="s">
        <v>100</v>
      </c>
      <c r="N528" s="46" t="s">
        <v>103</v>
      </c>
    </row>
    <row r="529" spans="1:14">
      <c r="A529" s="39" t="s">
        <v>49</v>
      </c>
      <c r="B529" s="38"/>
      <c r="C529" s="38"/>
      <c r="D529" s="38"/>
      <c r="E529" s="40">
        <f t="shared" ref="E529:N529" si="129">AVERAGE(E17:E527)</f>
        <v>4.4566929133858268</v>
      </c>
      <c r="F529" s="40">
        <f t="shared" si="129"/>
        <v>4.9870749515193467</v>
      </c>
      <c r="G529" s="40">
        <f t="shared" si="129"/>
        <v>0.32045275590551175</v>
      </c>
      <c r="H529" s="40">
        <f t="shared" si="129"/>
        <v>3.612655461501169</v>
      </c>
      <c r="I529" s="40">
        <f t="shared" si="129"/>
        <v>4.5877697337772769</v>
      </c>
      <c r="J529" s="40">
        <f t="shared" si="129"/>
        <v>1.2056288057742797</v>
      </c>
      <c r="K529" s="40">
        <f t="shared" si="129"/>
        <v>15.105192364778302</v>
      </c>
      <c r="L529" s="40">
        <f t="shared" si="129"/>
        <v>81.282152173720519</v>
      </c>
      <c r="M529" s="40">
        <f t="shared" si="129"/>
        <v>16.194448038888492</v>
      </c>
      <c r="N529" s="40">
        <f t="shared" si="129"/>
        <v>83.805551961111433</v>
      </c>
    </row>
    <row r="530" spans="1:14">
      <c r="A530" s="41"/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</row>
    <row r="531" spans="1:14">
      <c r="A531" s="41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</row>
    <row r="532" spans="1:14">
      <c r="A532" s="41"/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</row>
    <row r="533" spans="1:14">
      <c r="A533" s="41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</row>
    <row r="534" spans="1:14">
      <c r="A534" s="41"/>
      <c r="B534" s="26"/>
      <c r="C534" s="1"/>
      <c r="L534" s="26"/>
    </row>
    <row r="535" spans="1:14">
      <c r="A535" s="41"/>
      <c r="B535" s="5"/>
      <c r="E535" s="3"/>
      <c r="F535" s="3"/>
      <c r="L535" s="28"/>
    </row>
    <row r="536" spans="1:14">
      <c r="A536" s="41"/>
      <c r="B536" s="26"/>
      <c r="D536" t="s">
        <v>68</v>
      </c>
      <c r="E536" s="15">
        <v>4.0052369997114408</v>
      </c>
      <c r="F536" s="15">
        <v>90.994763000288529</v>
      </c>
      <c r="L536" s="26"/>
    </row>
    <row r="537" spans="1:14">
      <c r="A537" s="41"/>
      <c r="B537" s="26"/>
      <c r="D537" t="s">
        <v>76</v>
      </c>
      <c r="E537" s="15">
        <v>19.280831975426846</v>
      </c>
      <c r="F537" s="15">
        <v>72.180994129702839</v>
      </c>
      <c r="L537" s="26"/>
    </row>
    <row r="538" spans="1:14">
      <c r="A538" s="26"/>
      <c r="B538" s="26"/>
      <c r="L538" s="26"/>
    </row>
    <row r="539" spans="1:14">
      <c r="A539" s="26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</row>
    <row r="540" spans="1:14">
      <c r="A540" s="26"/>
      <c r="B540" s="10"/>
      <c r="C540" s="10"/>
      <c r="D540" s="11"/>
      <c r="E540" s="10"/>
      <c r="F540" s="8"/>
      <c r="G540" s="8"/>
      <c r="H540" s="8"/>
      <c r="I540" s="8"/>
      <c r="J540" s="8"/>
      <c r="K540" s="8"/>
      <c r="L540" s="28"/>
    </row>
    <row r="541" spans="1:14">
      <c r="A541" s="26"/>
      <c r="B541" s="10"/>
      <c r="C541" s="10"/>
      <c r="D541" s="11"/>
      <c r="E541" s="10"/>
      <c r="F541" s="8"/>
      <c r="G541" s="8"/>
      <c r="H541" s="8"/>
      <c r="I541" s="8"/>
      <c r="J541" s="8"/>
      <c r="K541" s="8"/>
      <c r="L541" s="28"/>
    </row>
    <row r="542" spans="1:14">
      <c r="B542" s="5"/>
      <c r="C542" s="5"/>
      <c r="D542" s="6"/>
      <c r="E542" s="5"/>
      <c r="F542" s="7"/>
      <c r="G542" s="7"/>
      <c r="H542" s="7"/>
      <c r="I542" s="7"/>
      <c r="J542" s="7"/>
      <c r="K542" s="7"/>
      <c r="L542" s="7"/>
    </row>
    <row r="543" spans="1:14">
      <c r="B543" s="5"/>
      <c r="C543" s="5"/>
      <c r="D543" s="6"/>
      <c r="E543" s="5"/>
      <c r="F543" s="7"/>
      <c r="G543" s="7"/>
      <c r="H543" s="7"/>
      <c r="I543" s="7"/>
      <c r="J543" s="7"/>
      <c r="K543" s="7"/>
      <c r="L543" s="28"/>
    </row>
    <row r="544" spans="1:14">
      <c r="B544" s="5"/>
      <c r="C544" s="5"/>
      <c r="D544" s="6"/>
      <c r="E544" s="5"/>
      <c r="F544" s="7"/>
      <c r="G544" s="7"/>
      <c r="H544" s="7"/>
      <c r="I544" s="7"/>
      <c r="J544" s="7"/>
      <c r="K544" s="7"/>
      <c r="L544" s="28"/>
    </row>
    <row r="545" spans="2:12">
      <c r="B545" s="5"/>
      <c r="C545" s="5"/>
      <c r="D545" s="6"/>
      <c r="E545" s="5"/>
      <c r="F545" s="7"/>
      <c r="G545" s="7"/>
      <c r="H545" s="7"/>
      <c r="I545" s="7"/>
      <c r="J545" s="7"/>
      <c r="K545" s="7"/>
      <c r="L545" s="28"/>
    </row>
    <row r="546" spans="2:12">
      <c r="B546" s="5"/>
      <c r="C546" s="5"/>
      <c r="D546" s="6"/>
      <c r="E546" s="5"/>
      <c r="F546" s="7"/>
      <c r="G546" s="7"/>
      <c r="H546" s="7"/>
      <c r="I546" s="7"/>
      <c r="J546" s="7"/>
      <c r="K546" s="7"/>
      <c r="L546" s="28"/>
    </row>
    <row r="547" spans="2:12">
      <c r="B547" s="5"/>
      <c r="C547" s="5"/>
      <c r="D547" s="6"/>
      <c r="E547" s="5"/>
      <c r="F547" s="7"/>
      <c r="G547" s="7"/>
      <c r="H547" s="7"/>
      <c r="I547" s="7"/>
      <c r="J547" s="7"/>
      <c r="K547" s="7"/>
      <c r="L547" s="28"/>
    </row>
    <row r="548" spans="2:12">
      <c r="B548" s="5"/>
      <c r="C548" s="5"/>
      <c r="D548" s="6"/>
      <c r="E548" s="5"/>
      <c r="F548" s="7"/>
      <c r="G548" s="7"/>
      <c r="H548" s="7"/>
      <c r="I548" s="7"/>
      <c r="J548" s="7"/>
      <c r="K548" s="7"/>
      <c r="L548" s="28"/>
    </row>
    <row r="549" spans="2:12">
      <c r="B549" s="5"/>
      <c r="C549" s="5"/>
      <c r="D549" s="6"/>
      <c r="E549" s="5"/>
      <c r="F549" s="7"/>
      <c r="G549" s="7"/>
      <c r="H549" s="7"/>
      <c r="I549" s="7"/>
      <c r="J549" s="7"/>
      <c r="K549" s="7"/>
      <c r="L549" s="28"/>
    </row>
    <row r="550" spans="2:12">
      <c r="B550" s="5"/>
      <c r="C550" s="5"/>
      <c r="D550" s="6"/>
      <c r="E550" s="5"/>
      <c r="F550" s="7"/>
      <c r="G550" s="7"/>
      <c r="H550" s="7"/>
      <c r="I550" s="7"/>
      <c r="J550" s="7"/>
      <c r="K550" s="7"/>
      <c r="L550" s="28"/>
    </row>
    <row r="551" spans="2:12">
      <c r="B551" s="5"/>
      <c r="C551" s="5"/>
      <c r="D551" s="6"/>
      <c r="E551" s="5"/>
      <c r="F551" s="7"/>
      <c r="G551" s="7"/>
      <c r="H551" s="7"/>
      <c r="I551" s="7"/>
      <c r="J551" s="7"/>
      <c r="K551" s="7"/>
      <c r="L551" s="28"/>
    </row>
    <row r="552" spans="2:12">
      <c r="B552" s="5"/>
      <c r="C552" s="5"/>
      <c r="D552" s="6"/>
      <c r="E552" s="5"/>
      <c r="F552" s="7"/>
      <c r="G552" s="7"/>
      <c r="H552" s="7"/>
      <c r="I552" s="7"/>
      <c r="J552" s="7"/>
      <c r="K552" s="7"/>
      <c r="L552" s="28"/>
    </row>
    <row r="553" spans="2:12">
      <c r="B553" s="5"/>
      <c r="C553" s="5"/>
      <c r="D553" s="6"/>
      <c r="E553" s="5"/>
      <c r="F553" s="7"/>
      <c r="G553" s="7"/>
      <c r="H553" s="7"/>
      <c r="I553" s="7"/>
      <c r="J553" s="7"/>
      <c r="K553" s="7"/>
      <c r="L553" s="28"/>
    </row>
    <row r="554" spans="2:12">
      <c r="B554" s="5"/>
      <c r="C554" s="5"/>
      <c r="D554" s="6"/>
      <c r="E554" s="5"/>
      <c r="F554" s="7"/>
      <c r="G554" s="7"/>
      <c r="H554" s="7"/>
      <c r="I554" s="7"/>
      <c r="J554" s="7"/>
      <c r="K554" s="7"/>
      <c r="L554" s="28"/>
    </row>
    <row r="555" spans="2:12">
      <c r="B555" s="5"/>
      <c r="C555" s="5"/>
      <c r="D555" s="6"/>
      <c r="E555" s="5"/>
      <c r="F555" s="7"/>
      <c r="G555" s="7"/>
      <c r="H555" s="7"/>
      <c r="I555" s="7"/>
      <c r="J555" s="7"/>
      <c r="K555" s="7"/>
      <c r="L555" s="28"/>
    </row>
    <row r="556" spans="2:12">
      <c r="B556" s="5"/>
      <c r="C556" s="5"/>
      <c r="D556" s="6"/>
      <c r="E556" s="5"/>
      <c r="F556" s="7"/>
      <c r="G556" s="7"/>
      <c r="H556" s="7"/>
      <c r="I556" s="7"/>
      <c r="J556" s="7"/>
      <c r="K556" s="7"/>
      <c r="L556" s="28"/>
    </row>
    <row r="557" spans="2:12">
      <c r="B557" s="5"/>
      <c r="C557" s="5"/>
      <c r="D557" s="6"/>
      <c r="E557" s="5"/>
      <c r="F557" s="7"/>
      <c r="G557" s="7"/>
      <c r="H557" s="7"/>
      <c r="I557" s="7"/>
      <c r="J557" s="7"/>
      <c r="K557" s="7"/>
      <c r="L557" s="28"/>
    </row>
  </sheetData>
  <mergeCells count="10">
    <mergeCell ref="A2:N2"/>
    <mergeCell ref="A16:N16"/>
    <mergeCell ref="A3:A15"/>
    <mergeCell ref="A17:A126"/>
    <mergeCell ref="A127:N127"/>
    <mergeCell ref="A128:A225"/>
    <mergeCell ref="A226:N226"/>
    <mergeCell ref="A227:A303"/>
    <mergeCell ref="A304:N304"/>
    <mergeCell ref="A305:A527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7"/>
  <sheetViews>
    <sheetView workbookViewId="0">
      <selection activeCell="A48" sqref="A48"/>
    </sheetView>
  </sheetViews>
  <sheetFormatPr defaultRowHeight="15"/>
  <cols>
    <col min="4" max="4" width="12" customWidth="1"/>
    <col min="5" max="5" width="13.42578125" customWidth="1"/>
    <col min="6" max="6" width="10.42578125" customWidth="1"/>
    <col min="7" max="7" width="10.7109375" customWidth="1"/>
    <col min="8" max="8" width="11.85546875" customWidth="1"/>
    <col min="9" max="9" width="11" customWidth="1"/>
    <col min="10" max="10" width="13.85546875" customWidth="1"/>
    <col min="11" max="11" width="12.140625" customWidth="1"/>
    <col min="13" max="13" width="17.7109375" customWidth="1"/>
    <col min="14" max="14" width="14" customWidth="1"/>
  </cols>
  <sheetData>
    <row r="1" spans="1:14" ht="46.5" customHeight="1" thickBot="1">
      <c r="A1" s="48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43</v>
      </c>
      <c r="I1" s="49" t="s">
        <v>7</v>
      </c>
      <c r="J1" s="49" t="s">
        <v>8</v>
      </c>
      <c r="K1" s="49" t="s">
        <v>44</v>
      </c>
      <c r="L1" s="49" t="s">
        <v>104</v>
      </c>
      <c r="M1" s="49" t="s">
        <v>93</v>
      </c>
      <c r="N1" s="50" t="s">
        <v>105</v>
      </c>
    </row>
    <row r="2" spans="1:14" ht="15" customHeight="1" thickBot="1">
      <c r="A2" s="92" t="s">
        <v>109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</row>
    <row r="3" spans="1:14">
      <c r="A3" s="89">
        <v>2005</v>
      </c>
      <c r="B3" s="68" t="s">
        <v>9</v>
      </c>
      <c r="C3" s="52">
        <v>1</v>
      </c>
      <c r="D3" s="54">
        <v>38488</v>
      </c>
      <c r="E3" s="52">
        <v>21</v>
      </c>
      <c r="F3" s="62">
        <v>1.94</v>
      </c>
      <c r="G3" s="62">
        <v>0</v>
      </c>
      <c r="H3" s="62">
        <f t="shared" ref="H3:H34" si="0">100*G3/F3</f>
        <v>0</v>
      </c>
      <c r="I3" s="62">
        <v>1.84</v>
      </c>
      <c r="J3" s="62">
        <v>0</v>
      </c>
      <c r="K3" s="57">
        <f t="shared" ref="K3:K31" si="1">100*J3/F3</f>
        <v>0</v>
      </c>
      <c r="L3" s="63">
        <f>100*(F3-G3-J3)/F3</f>
        <v>100</v>
      </c>
      <c r="M3" s="57">
        <f t="shared" ref="M3:M34" si="2">J3/I3*100</f>
        <v>0</v>
      </c>
      <c r="N3" s="20">
        <f t="shared" ref="N3:N34" si="3">(I3-J3)/I3*100</f>
        <v>100</v>
      </c>
    </row>
    <row r="4" spans="1:14" ht="15.75" thickBot="1">
      <c r="A4" s="90"/>
      <c r="B4" s="16" t="s">
        <v>9</v>
      </c>
      <c r="C4" s="18">
        <v>1</v>
      </c>
      <c r="D4" s="69">
        <v>38525</v>
      </c>
      <c r="E4" s="18">
        <v>13</v>
      </c>
      <c r="F4" s="19">
        <v>1</v>
      </c>
      <c r="G4" s="19">
        <v>0</v>
      </c>
      <c r="H4" s="19">
        <f t="shared" si="0"/>
        <v>0</v>
      </c>
      <c r="I4" s="19">
        <v>0.95</v>
      </c>
      <c r="J4" s="19">
        <v>0</v>
      </c>
      <c r="K4" s="13">
        <f t="shared" si="1"/>
        <v>0</v>
      </c>
      <c r="L4" s="59">
        <f>100*(F4-G4-J4)/F4</f>
        <v>100</v>
      </c>
      <c r="M4" s="13">
        <f t="shared" si="2"/>
        <v>0</v>
      </c>
      <c r="N4" s="22">
        <f t="shared" si="3"/>
        <v>100</v>
      </c>
    </row>
    <row r="5" spans="1:14">
      <c r="A5" s="89">
        <v>2006</v>
      </c>
      <c r="B5" s="67" t="s">
        <v>9</v>
      </c>
      <c r="C5" s="60">
        <v>1</v>
      </c>
      <c r="D5" s="61">
        <v>38817</v>
      </c>
      <c r="E5" s="60">
        <v>15</v>
      </c>
      <c r="F5" s="57">
        <v>1.325</v>
      </c>
      <c r="G5" s="57">
        <v>0</v>
      </c>
      <c r="H5" s="57">
        <f t="shared" si="0"/>
        <v>0</v>
      </c>
      <c r="I5" s="57">
        <v>1.2587622719503955</v>
      </c>
      <c r="J5" s="57">
        <v>0</v>
      </c>
      <c r="K5" s="57">
        <f t="shared" si="1"/>
        <v>0</v>
      </c>
      <c r="L5" s="63">
        <f>100*(F5-G5-J5)/F5</f>
        <v>100</v>
      </c>
      <c r="M5" s="57">
        <f t="shared" si="2"/>
        <v>0</v>
      </c>
      <c r="N5" s="20">
        <f t="shared" si="3"/>
        <v>100</v>
      </c>
    </row>
    <row r="6" spans="1:14">
      <c r="A6" s="91"/>
      <c r="B6" s="9" t="s">
        <v>9</v>
      </c>
      <c r="C6" s="10">
        <v>1</v>
      </c>
      <c r="D6" s="11">
        <v>38852</v>
      </c>
      <c r="E6" s="10">
        <v>16</v>
      </c>
      <c r="F6" s="8">
        <v>1.3584005723597916</v>
      </c>
      <c r="G6" s="8">
        <v>0</v>
      </c>
      <c r="H6" s="8">
        <f t="shared" si="0"/>
        <v>0</v>
      </c>
      <c r="I6" s="8">
        <v>1.2904805437418023</v>
      </c>
      <c r="J6" s="8">
        <f t="shared" ref="J6:J10" si="4">H6</f>
        <v>0</v>
      </c>
      <c r="K6" s="8">
        <f t="shared" si="1"/>
        <v>0</v>
      </c>
      <c r="L6" s="28">
        <f>100*(F6-G6-J6)/F6</f>
        <v>100.00000000000001</v>
      </c>
      <c r="M6" s="8">
        <f t="shared" si="2"/>
        <v>0</v>
      </c>
      <c r="N6" s="21">
        <f t="shared" si="3"/>
        <v>100</v>
      </c>
    </row>
    <row r="7" spans="1:14">
      <c r="A7" s="91"/>
      <c r="B7" s="9" t="s">
        <v>9</v>
      </c>
      <c r="C7" s="10">
        <v>1</v>
      </c>
      <c r="D7" s="11">
        <v>38882</v>
      </c>
      <c r="E7" s="10">
        <v>15</v>
      </c>
      <c r="F7" s="8">
        <v>2.0833896418776581</v>
      </c>
      <c r="G7" s="8">
        <v>0</v>
      </c>
      <c r="H7" s="8">
        <f t="shared" si="0"/>
        <v>0</v>
      </c>
      <c r="I7" s="8">
        <v>1.9792201597837753</v>
      </c>
      <c r="J7" s="8">
        <f t="shared" si="4"/>
        <v>0</v>
      </c>
      <c r="K7" s="8">
        <f t="shared" si="1"/>
        <v>0</v>
      </c>
      <c r="L7" s="28">
        <f t="shared" ref="L7:L10" si="5">100*(F7-G7-J7)/F7</f>
        <v>100</v>
      </c>
      <c r="M7" s="8">
        <f t="shared" si="2"/>
        <v>0</v>
      </c>
      <c r="N7" s="21">
        <f t="shared" si="3"/>
        <v>100</v>
      </c>
    </row>
    <row r="8" spans="1:14">
      <c r="A8" s="91"/>
      <c r="B8" s="9" t="s">
        <v>9</v>
      </c>
      <c r="C8" s="10">
        <v>1</v>
      </c>
      <c r="D8" s="11">
        <v>38918</v>
      </c>
      <c r="E8" s="10">
        <v>11</v>
      </c>
      <c r="F8" s="8">
        <v>1.5563416669978936</v>
      </c>
      <c r="G8" s="8">
        <v>0</v>
      </c>
      <c r="H8" s="8">
        <f t="shared" si="0"/>
        <v>0</v>
      </c>
      <c r="I8" s="8">
        <v>1.4785245836479988</v>
      </c>
      <c r="J8" s="8">
        <f t="shared" si="4"/>
        <v>0</v>
      </c>
      <c r="K8" s="8">
        <f t="shared" si="1"/>
        <v>0</v>
      </c>
      <c r="L8" s="28">
        <f t="shared" si="5"/>
        <v>100</v>
      </c>
      <c r="M8" s="8">
        <f t="shared" si="2"/>
        <v>0</v>
      </c>
      <c r="N8" s="21">
        <f t="shared" si="3"/>
        <v>100</v>
      </c>
    </row>
    <row r="9" spans="1:14">
      <c r="A9" s="91"/>
      <c r="B9" s="9" t="s">
        <v>9</v>
      </c>
      <c r="C9" s="10">
        <v>1</v>
      </c>
      <c r="D9" s="11">
        <v>38947</v>
      </c>
      <c r="E9" s="10">
        <v>15</v>
      </c>
      <c r="F9" s="8">
        <v>2.0080289359672481</v>
      </c>
      <c r="G9" s="8">
        <v>0</v>
      </c>
      <c r="H9" s="8">
        <f t="shared" si="0"/>
        <v>0</v>
      </c>
      <c r="I9" s="8">
        <v>1.907627489168886</v>
      </c>
      <c r="J9" s="8">
        <f t="shared" si="4"/>
        <v>0</v>
      </c>
      <c r="K9" s="8">
        <f t="shared" si="1"/>
        <v>0</v>
      </c>
      <c r="L9" s="28">
        <f t="shared" si="5"/>
        <v>100</v>
      </c>
      <c r="M9" s="8">
        <f t="shared" si="2"/>
        <v>0</v>
      </c>
      <c r="N9" s="21">
        <f t="shared" si="3"/>
        <v>100</v>
      </c>
    </row>
    <row r="10" spans="1:14" ht="15.75" thickBot="1">
      <c r="A10" s="90"/>
      <c r="B10" s="70" t="s">
        <v>9</v>
      </c>
      <c r="C10" s="12">
        <v>1</v>
      </c>
      <c r="D10" s="58">
        <v>38985</v>
      </c>
      <c r="E10" s="12">
        <v>9</v>
      </c>
      <c r="F10" s="13">
        <v>0.90957510234905992</v>
      </c>
      <c r="G10" s="13">
        <v>0</v>
      </c>
      <c r="H10" s="13">
        <f t="shared" si="0"/>
        <v>0</v>
      </c>
      <c r="I10" s="13">
        <v>0.864096347231607</v>
      </c>
      <c r="J10" s="13">
        <f t="shared" si="4"/>
        <v>0</v>
      </c>
      <c r="K10" s="13">
        <f t="shared" si="1"/>
        <v>0</v>
      </c>
      <c r="L10" s="59">
        <f t="shared" si="5"/>
        <v>100</v>
      </c>
      <c r="M10" s="13">
        <f t="shared" si="2"/>
        <v>0</v>
      </c>
      <c r="N10" s="22">
        <f t="shared" si="3"/>
        <v>100</v>
      </c>
    </row>
    <row r="11" spans="1:14">
      <c r="A11" s="91">
        <v>2008</v>
      </c>
      <c r="B11" s="4" t="s">
        <v>19</v>
      </c>
      <c r="C11" s="10">
        <v>1</v>
      </c>
      <c r="D11" s="11">
        <v>39609</v>
      </c>
      <c r="E11" s="10">
        <v>14</v>
      </c>
      <c r="F11" s="8">
        <v>2.88</v>
      </c>
      <c r="G11" s="8">
        <v>0</v>
      </c>
      <c r="H11" s="8">
        <f t="shared" si="0"/>
        <v>0</v>
      </c>
      <c r="I11" s="8">
        <v>2.74</v>
      </c>
      <c r="J11" s="8">
        <v>0.45</v>
      </c>
      <c r="K11" s="8">
        <f t="shared" si="1"/>
        <v>15.625</v>
      </c>
      <c r="L11" s="28">
        <f>100*(F11-G11-J11)/F11</f>
        <v>84.375</v>
      </c>
      <c r="M11" s="8">
        <f t="shared" si="2"/>
        <v>16.423357664233578</v>
      </c>
      <c r="N11" s="21">
        <f t="shared" si="3"/>
        <v>83.576642335766422</v>
      </c>
    </row>
    <row r="12" spans="1:14">
      <c r="A12" s="91"/>
      <c r="B12" s="4" t="s">
        <v>19</v>
      </c>
      <c r="C12" s="10">
        <v>1</v>
      </c>
      <c r="D12" s="11">
        <v>39623</v>
      </c>
      <c r="E12" s="10">
        <v>37</v>
      </c>
      <c r="F12" s="8">
        <v>7.67</v>
      </c>
      <c r="G12" s="8">
        <v>0</v>
      </c>
      <c r="H12" s="8">
        <f t="shared" si="0"/>
        <v>0</v>
      </c>
      <c r="I12" s="8">
        <v>7.1</v>
      </c>
      <c r="J12" s="8">
        <v>0.81</v>
      </c>
      <c r="K12" s="8">
        <f t="shared" si="1"/>
        <v>10.560625814863103</v>
      </c>
      <c r="L12" s="28">
        <f>100*(F12-G12-J12)/F12</f>
        <v>89.439374185136899</v>
      </c>
      <c r="M12" s="8">
        <f t="shared" si="2"/>
        <v>11.408450704225354</v>
      </c>
      <c r="N12" s="21">
        <f t="shared" si="3"/>
        <v>88.591549295774641</v>
      </c>
    </row>
    <row r="13" spans="1:14">
      <c r="A13" s="91"/>
      <c r="B13" s="4" t="s">
        <v>19</v>
      </c>
      <c r="C13" s="10">
        <v>1</v>
      </c>
      <c r="D13" s="11">
        <v>39662</v>
      </c>
      <c r="E13" s="10">
        <v>12</v>
      </c>
      <c r="F13" s="8">
        <v>2.89</v>
      </c>
      <c r="G13" s="8">
        <v>0</v>
      </c>
      <c r="H13" s="8">
        <f t="shared" si="0"/>
        <v>0</v>
      </c>
      <c r="I13" s="8">
        <v>2.74</v>
      </c>
      <c r="J13" s="8">
        <v>0.27</v>
      </c>
      <c r="K13" s="8">
        <f t="shared" si="1"/>
        <v>9.3425605536332181</v>
      </c>
      <c r="L13" s="28">
        <f t="shared" ref="L13:L34" si="6">100*(F13-G13-J13)/F13</f>
        <v>90.65743944636678</v>
      </c>
      <c r="M13" s="8">
        <f t="shared" si="2"/>
        <v>9.8540145985401466</v>
      </c>
      <c r="N13" s="21">
        <f t="shared" si="3"/>
        <v>90.145985401459853</v>
      </c>
    </row>
    <row r="14" spans="1:14">
      <c r="A14" s="91"/>
      <c r="B14" s="4" t="s">
        <v>19</v>
      </c>
      <c r="C14" s="10">
        <v>1</v>
      </c>
      <c r="D14" s="11">
        <v>39678</v>
      </c>
      <c r="E14" s="10">
        <v>6</v>
      </c>
      <c r="F14" s="8">
        <v>2.0099999999999998</v>
      </c>
      <c r="G14" s="8">
        <v>0</v>
      </c>
      <c r="H14" s="8">
        <f t="shared" si="0"/>
        <v>0</v>
      </c>
      <c r="I14" s="8">
        <v>1.92</v>
      </c>
      <c r="J14" s="8">
        <v>1</v>
      </c>
      <c r="K14" s="8">
        <f t="shared" si="1"/>
        <v>49.75124378109453</v>
      </c>
      <c r="L14" s="28">
        <f t="shared" si="6"/>
        <v>50.248756218905463</v>
      </c>
      <c r="M14" s="8">
        <f t="shared" si="2"/>
        <v>52.083333333333336</v>
      </c>
      <c r="N14" s="21">
        <f t="shared" si="3"/>
        <v>47.916666666666664</v>
      </c>
    </row>
    <row r="15" spans="1:14">
      <c r="A15" s="91"/>
      <c r="B15" s="4" t="s">
        <v>19</v>
      </c>
      <c r="C15" s="10">
        <v>1</v>
      </c>
      <c r="D15" s="11">
        <v>39684</v>
      </c>
      <c r="E15" s="10">
        <v>6</v>
      </c>
      <c r="F15" s="8">
        <v>1.06</v>
      </c>
      <c r="G15" s="8">
        <v>0</v>
      </c>
      <c r="H15" s="8">
        <f t="shared" si="0"/>
        <v>0</v>
      </c>
      <c r="I15" s="8">
        <v>1.01</v>
      </c>
      <c r="J15" s="8">
        <v>0</v>
      </c>
      <c r="K15" s="8">
        <f t="shared" si="1"/>
        <v>0</v>
      </c>
      <c r="L15" s="28">
        <f t="shared" si="6"/>
        <v>100</v>
      </c>
      <c r="M15" s="8">
        <f t="shared" si="2"/>
        <v>0</v>
      </c>
      <c r="N15" s="21">
        <f t="shared" si="3"/>
        <v>100</v>
      </c>
    </row>
    <row r="16" spans="1:14">
      <c r="A16" s="91"/>
      <c r="B16" s="4" t="s">
        <v>19</v>
      </c>
      <c r="C16" s="10">
        <v>1</v>
      </c>
      <c r="D16" s="11">
        <v>39690</v>
      </c>
      <c r="E16" s="10">
        <v>21</v>
      </c>
      <c r="F16" s="8">
        <v>4.43</v>
      </c>
      <c r="G16" s="8">
        <v>0</v>
      </c>
      <c r="H16" s="8">
        <f t="shared" si="0"/>
        <v>0</v>
      </c>
      <c r="I16" s="8">
        <v>4.21</v>
      </c>
      <c r="J16" s="8">
        <v>0.24</v>
      </c>
      <c r="K16" s="8">
        <f t="shared" si="1"/>
        <v>5.4176072234762982</v>
      </c>
      <c r="L16" s="28">
        <f t="shared" si="6"/>
        <v>94.58239277652369</v>
      </c>
      <c r="M16" s="8">
        <f t="shared" si="2"/>
        <v>5.7007125890736337</v>
      </c>
      <c r="N16" s="21">
        <f t="shared" si="3"/>
        <v>94.299287410926354</v>
      </c>
    </row>
    <row r="17" spans="1:14">
      <c r="A17" s="91"/>
      <c r="B17" s="4" t="s">
        <v>19</v>
      </c>
      <c r="C17" s="10">
        <v>1</v>
      </c>
      <c r="D17" s="11">
        <v>39711</v>
      </c>
      <c r="E17" s="10">
        <v>6</v>
      </c>
      <c r="F17" s="8">
        <v>1.38</v>
      </c>
      <c r="G17" s="8">
        <v>0</v>
      </c>
      <c r="H17" s="8">
        <f t="shared" si="0"/>
        <v>0</v>
      </c>
      <c r="I17" s="8">
        <v>1.31</v>
      </c>
      <c r="J17" s="8">
        <v>0.05</v>
      </c>
      <c r="K17" s="8">
        <f t="shared" si="1"/>
        <v>3.6231884057971016</v>
      </c>
      <c r="L17" s="28">
        <f t="shared" si="6"/>
        <v>96.376811594202891</v>
      </c>
      <c r="M17" s="8">
        <f t="shared" si="2"/>
        <v>3.8167938931297711</v>
      </c>
      <c r="N17" s="21">
        <f t="shared" si="3"/>
        <v>96.183206106870216</v>
      </c>
    </row>
    <row r="18" spans="1:14">
      <c r="A18" s="91"/>
      <c r="B18" s="4" t="s">
        <v>20</v>
      </c>
      <c r="C18" s="10">
        <v>1</v>
      </c>
      <c r="D18" s="11">
        <v>39627</v>
      </c>
      <c r="E18" s="10">
        <v>11</v>
      </c>
      <c r="F18" s="8">
        <v>4.4625409537677472</v>
      </c>
      <c r="G18" s="8">
        <v>0</v>
      </c>
      <c r="H18" s="8">
        <f t="shared" si="0"/>
        <v>0</v>
      </c>
      <c r="I18" s="8">
        <v>4.24</v>
      </c>
      <c r="J18" s="8">
        <v>0</v>
      </c>
      <c r="K18" s="8">
        <f t="shared" si="1"/>
        <v>0</v>
      </c>
      <c r="L18" s="28">
        <f t="shared" si="6"/>
        <v>100</v>
      </c>
      <c r="M18" s="8">
        <f t="shared" si="2"/>
        <v>0</v>
      </c>
      <c r="N18" s="21">
        <f t="shared" si="3"/>
        <v>100</v>
      </c>
    </row>
    <row r="19" spans="1:14">
      <c r="A19" s="91"/>
      <c r="B19" s="4" t="s">
        <v>20</v>
      </c>
      <c r="C19" s="10">
        <v>1</v>
      </c>
      <c r="D19" s="11">
        <v>39637</v>
      </c>
      <c r="E19" s="10">
        <v>7</v>
      </c>
      <c r="F19" s="8">
        <v>2.1333090644339281</v>
      </c>
      <c r="G19" s="8">
        <v>0</v>
      </c>
      <c r="H19" s="8">
        <f t="shared" si="0"/>
        <v>0</v>
      </c>
      <c r="I19" s="8">
        <v>2.02</v>
      </c>
      <c r="J19" s="8">
        <v>0</v>
      </c>
      <c r="K19" s="8">
        <f t="shared" si="1"/>
        <v>0</v>
      </c>
      <c r="L19" s="28">
        <f t="shared" si="6"/>
        <v>100</v>
      </c>
      <c r="M19" s="8">
        <f t="shared" si="2"/>
        <v>0</v>
      </c>
      <c r="N19" s="21">
        <f t="shared" si="3"/>
        <v>100</v>
      </c>
    </row>
    <row r="20" spans="1:14">
      <c r="A20" s="91"/>
      <c r="B20" s="4" t="s">
        <v>20</v>
      </c>
      <c r="C20" s="10">
        <v>1</v>
      </c>
      <c r="D20" s="11">
        <v>39645</v>
      </c>
      <c r="E20" s="10">
        <v>23</v>
      </c>
      <c r="F20" s="8">
        <v>10.67</v>
      </c>
      <c r="G20" s="8">
        <v>0</v>
      </c>
      <c r="H20" s="8">
        <f t="shared" si="0"/>
        <v>0</v>
      </c>
      <c r="I20" s="8">
        <v>9.7200000000000006</v>
      </c>
      <c r="J20" s="8">
        <v>1.91</v>
      </c>
      <c r="K20" s="8">
        <f t="shared" si="1"/>
        <v>17.900656044985944</v>
      </c>
      <c r="L20" s="28">
        <f t="shared" si="6"/>
        <v>82.099343955014064</v>
      </c>
      <c r="M20" s="8">
        <f t="shared" si="2"/>
        <v>19.650205761316869</v>
      </c>
      <c r="N20" s="21">
        <f t="shared" si="3"/>
        <v>80.349794238683131</v>
      </c>
    </row>
    <row r="21" spans="1:14">
      <c r="A21" s="91"/>
      <c r="B21" s="4" t="s">
        <v>20</v>
      </c>
      <c r="C21" s="10">
        <v>1</v>
      </c>
      <c r="D21" s="11">
        <v>39669</v>
      </c>
      <c r="E21" s="10">
        <v>10</v>
      </c>
      <c r="F21" s="8">
        <v>1.6294139060793595</v>
      </c>
      <c r="G21" s="8">
        <v>0</v>
      </c>
      <c r="H21" s="8">
        <f t="shared" si="0"/>
        <v>0</v>
      </c>
      <c r="I21" s="8">
        <v>1.5479432107753912</v>
      </c>
      <c r="J21" s="8">
        <v>0.93</v>
      </c>
      <c r="K21" s="8">
        <f t="shared" si="1"/>
        <v>57.07573726541554</v>
      </c>
      <c r="L21" s="28">
        <f t="shared" si="6"/>
        <v>42.924262734584453</v>
      </c>
      <c r="M21" s="8">
        <f t="shared" si="2"/>
        <v>60.079723437279533</v>
      </c>
      <c r="N21" s="21">
        <f t="shared" si="3"/>
        <v>39.920276562720467</v>
      </c>
    </row>
    <row r="22" spans="1:14">
      <c r="A22" s="91"/>
      <c r="B22" s="4" t="s">
        <v>20</v>
      </c>
      <c r="C22" s="10">
        <v>1</v>
      </c>
      <c r="D22" s="11">
        <v>39698</v>
      </c>
      <c r="E22" s="10">
        <v>4</v>
      </c>
      <c r="F22" s="8">
        <v>1.2882417182380779</v>
      </c>
      <c r="G22" s="8">
        <v>0</v>
      </c>
      <c r="H22" s="8">
        <f t="shared" si="0"/>
        <v>0</v>
      </c>
      <c r="I22" s="8">
        <v>1.2238296323261739</v>
      </c>
      <c r="J22" s="8">
        <v>0</v>
      </c>
      <c r="K22" s="8">
        <f t="shared" si="1"/>
        <v>0</v>
      </c>
      <c r="L22" s="28">
        <f t="shared" si="6"/>
        <v>99.999999999999986</v>
      </c>
      <c r="M22" s="8">
        <f t="shared" si="2"/>
        <v>0</v>
      </c>
      <c r="N22" s="21">
        <f t="shared" si="3"/>
        <v>100</v>
      </c>
    </row>
    <row r="23" spans="1:14">
      <c r="A23" s="91"/>
      <c r="B23" s="4" t="s">
        <v>21</v>
      </c>
      <c r="C23" s="10">
        <v>1</v>
      </c>
      <c r="D23" s="11">
        <v>39667</v>
      </c>
      <c r="E23" s="10">
        <v>3</v>
      </c>
      <c r="F23" s="8">
        <v>2.5830703012912481</v>
      </c>
      <c r="G23" s="8">
        <v>0</v>
      </c>
      <c r="H23" s="8">
        <f t="shared" si="0"/>
        <v>0</v>
      </c>
      <c r="I23" s="8">
        <v>2.46</v>
      </c>
      <c r="J23" s="8">
        <v>0</v>
      </c>
      <c r="K23" s="8">
        <f t="shared" si="1"/>
        <v>0</v>
      </c>
      <c r="L23" s="28">
        <f t="shared" si="6"/>
        <v>100</v>
      </c>
      <c r="M23" s="8">
        <f t="shared" si="2"/>
        <v>0</v>
      </c>
      <c r="N23" s="21">
        <f t="shared" si="3"/>
        <v>100</v>
      </c>
    </row>
    <row r="24" spans="1:14">
      <c r="A24" s="91"/>
      <c r="B24" s="4" t="s">
        <v>21</v>
      </c>
      <c r="C24" s="10">
        <v>1</v>
      </c>
      <c r="D24" s="11">
        <v>39696</v>
      </c>
      <c r="E24" s="10">
        <v>3</v>
      </c>
      <c r="F24" s="8">
        <v>2.5733142037302725</v>
      </c>
      <c r="G24" s="8">
        <v>0</v>
      </c>
      <c r="H24" s="8">
        <f t="shared" si="0"/>
        <v>0</v>
      </c>
      <c r="I24" s="8">
        <v>2.4446484935437591</v>
      </c>
      <c r="J24" s="8">
        <v>0</v>
      </c>
      <c r="K24" s="8">
        <f t="shared" si="1"/>
        <v>0</v>
      </c>
      <c r="L24" s="28">
        <f t="shared" si="6"/>
        <v>100</v>
      </c>
      <c r="M24" s="8">
        <f t="shared" si="2"/>
        <v>0</v>
      </c>
      <c r="N24" s="21">
        <f t="shared" si="3"/>
        <v>100</v>
      </c>
    </row>
    <row r="25" spans="1:14">
      <c r="A25" s="91"/>
      <c r="B25" s="4" t="s">
        <v>22</v>
      </c>
      <c r="C25" s="10">
        <v>1</v>
      </c>
      <c r="D25" s="11">
        <v>39617</v>
      </c>
      <c r="E25" s="10">
        <v>2</v>
      </c>
      <c r="F25" s="8">
        <v>0.89477280491971301</v>
      </c>
      <c r="G25" s="8">
        <v>0</v>
      </c>
      <c r="H25" s="8">
        <f t="shared" si="0"/>
        <v>0</v>
      </c>
      <c r="I25" s="8">
        <v>0.85003416467372739</v>
      </c>
      <c r="J25" s="8">
        <v>0</v>
      </c>
      <c r="K25" s="8">
        <f t="shared" si="1"/>
        <v>0</v>
      </c>
      <c r="L25" s="28">
        <f t="shared" si="6"/>
        <v>100</v>
      </c>
      <c r="M25" s="8">
        <f t="shared" si="2"/>
        <v>0</v>
      </c>
      <c r="N25" s="21">
        <f t="shared" si="3"/>
        <v>100</v>
      </c>
    </row>
    <row r="26" spans="1:14">
      <c r="A26" s="91"/>
      <c r="B26" s="4" t="s">
        <v>22</v>
      </c>
      <c r="C26" s="10">
        <v>1</v>
      </c>
      <c r="D26" s="11">
        <v>39624</v>
      </c>
      <c r="E26" s="10">
        <v>3</v>
      </c>
      <c r="F26" s="8">
        <v>1.4031431499829177</v>
      </c>
      <c r="G26" s="8">
        <v>0</v>
      </c>
      <c r="H26" s="8">
        <f t="shared" si="0"/>
        <v>0</v>
      </c>
      <c r="I26" s="8">
        <v>1.3329859924837719</v>
      </c>
      <c r="J26" s="8">
        <v>0</v>
      </c>
      <c r="K26" s="8">
        <f t="shared" si="1"/>
        <v>0</v>
      </c>
      <c r="L26" s="28">
        <f t="shared" si="6"/>
        <v>100</v>
      </c>
      <c r="M26" s="8">
        <f t="shared" si="2"/>
        <v>0</v>
      </c>
      <c r="N26" s="21">
        <f t="shared" si="3"/>
        <v>100</v>
      </c>
    </row>
    <row r="27" spans="1:14">
      <c r="A27" s="91"/>
      <c r="B27" s="4" t="s">
        <v>22</v>
      </c>
      <c r="C27" s="10">
        <v>1</v>
      </c>
      <c r="D27" s="11">
        <v>39644</v>
      </c>
      <c r="E27" s="10">
        <v>3</v>
      </c>
      <c r="F27" s="8">
        <v>1.0655961735565425</v>
      </c>
      <c r="G27" s="8">
        <v>0</v>
      </c>
      <c r="H27" s="8">
        <f t="shared" si="0"/>
        <v>0</v>
      </c>
      <c r="I27" s="8">
        <v>1.0123163648787155</v>
      </c>
      <c r="J27" s="8">
        <v>0</v>
      </c>
      <c r="K27" s="8">
        <f t="shared" si="1"/>
        <v>0</v>
      </c>
      <c r="L27" s="28">
        <f t="shared" si="6"/>
        <v>100</v>
      </c>
      <c r="M27" s="8">
        <f t="shared" si="2"/>
        <v>0</v>
      </c>
      <c r="N27" s="21">
        <f t="shared" si="3"/>
        <v>100</v>
      </c>
    </row>
    <row r="28" spans="1:14">
      <c r="A28" s="91"/>
      <c r="B28" s="4" t="s">
        <v>22</v>
      </c>
      <c r="C28" s="10">
        <v>1</v>
      </c>
      <c r="D28" s="11">
        <v>39651</v>
      </c>
      <c r="E28" s="10">
        <v>2</v>
      </c>
      <c r="F28" s="8">
        <v>1.0953194396993511</v>
      </c>
      <c r="G28" s="8">
        <v>0</v>
      </c>
      <c r="H28" s="8">
        <f t="shared" si="0"/>
        <v>0</v>
      </c>
      <c r="I28" s="8">
        <v>1.0405534677143835</v>
      </c>
      <c r="J28" s="8">
        <v>0</v>
      </c>
      <c r="K28" s="8">
        <f t="shared" si="1"/>
        <v>0</v>
      </c>
      <c r="L28" s="28">
        <f t="shared" si="6"/>
        <v>100</v>
      </c>
      <c r="M28" s="8">
        <f t="shared" si="2"/>
        <v>0</v>
      </c>
      <c r="N28" s="21">
        <f t="shared" si="3"/>
        <v>100</v>
      </c>
    </row>
    <row r="29" spans="1:14">
      <c r="A29" s="91"/>
      <c r="B29" s="4" t="s">
        <v>22</v>
      </c>
      <c r="C29" s="10">
        <v>1</v>
      </c>
      <c r="D29" s="11">
        <v>39654</v>
      </c>
      <c r="E29" s="10">
        <v>3</v>
      </c>
      <c r="F29" s="8">
        <v>1.298599248377178</v>
      </c>
      <c r="G29" s="8">
        <v>0</v>
      </c>
      <c r="H29" s="8">
        <f t="shared" si="0"/>
        <v>0</v>
      </c>
      <c r="I29" s="8">
        <v>1.2336692859583192</v>
      </c>
      <c r="J29" s="8">
        <v>0</v>
      </c>
      <c r="K29" s="8">
        <f t="shared" si="1"/>
        <v>0</v>
      </c>
      <c r="L29" s="28">
        <f t="shared" si="6"/>
        <v>100.00000000000001</v>
      </c>
      <c r="M29" s="8">
        <f t="shared" si="2"/>
        <v>0</v>
      </c>
      <c r="N29" s="21">
        <f t="shared" si="3"/>
        <v>100</v>
      </c>
    </row>
    <row r="30" spans="1:14">
      <c r="A30" s="91"/>
      <c r="B30" s="4" t="s">
        <v>22</v>
      </c>
      <c r="C30" s="10">
        <v>1</v>
      </c>
      <c r="D30" s="11">
        <v>39666</v>
      </c>
      <c r="E30" s="10">
        <v>2</v>
      </c>
      <c r="F30" s="8">
        <v>0.68295182781004449</v>
      </c>
      <c r="G30" s="8">
        <v>0</v>
      </c>
      <c r="H30" s="8">
        <f t="shared" si="0"/>
        <v>0</v>
      </c>
      <c r="I30" s="8">
        <v>0.64880423641954221</v>
      </c>
      <c r="J30" s="8">
        <v>0</v>
      </c>
      <c r="K30" s="8">
        <f t="shared" si="1"/>
        <v>0</v>
      </c>
      <c r="L30" s="28">
        <f t="shared" si="6"/>
        <v>99.999999999999986</v>
      </c>
      <c r="M30" s="8">
        <f t="shared" si="2"/>
        <v>0</v>
      </c>
      <c r="N30" s="21">
        <f t="shared" si="3"/>
        <v>100</v>
      </c>
    </row>
    <row r="31" spans="1:14">
      <c r="A31" s="91"/>
      <c r="B31" s="4" t="s">
        <v>22</v>
      </c>
      <c r="C31" s="10">
        <v>1</v>
      </c>
      <c r="D31" s="11">
        <v>39669</v>
      </c>
      <c r="E31" s="10">
        <v>2</v>
      </c>
      <c r="F31" s="8">
        <v>0.54014349162965491</v>
      </c>
      <c r="G31" s="8">
        <v>0</v>
      </c>
      <c r="H31" s="8">
        <f t="shared" si="0"/>
        <v>0</v>
      </c>
      <c r="I31" s="8">
        <v>0.5131363170481722</v>
      </c>
      <c r="J31" s="8">
        <v>0</v>
      </c>
      <c r="K31" s="8">
        <f t="shared" si="1"/>
        <v>0</v>
      </c>
      <c r="L31" s="28">
        <f t="shared" si="6"/>
        <v>100</v>
      </c>
      <c r="M31" s="8">
        <f t="shared" si="2"/>
        <v>0</v>
      </c>
      <c r="N31" s="21">
        <f t="shared" si="3"/>
        <v>100</v>
      </c>
    </row>
    <row r="32" spans="1:14">
      <c r="A32" s="91"/>
      <c r="B32" s="4" t="s">
        <v>23</v>
      </c>
      <c r="C32" s="10">
        <v>1</v>
      </c>
      <c r="D32" s="11">
        <v>39617</v>
      </c>
      <c r="E32" s="10">
        <v>2</v>
      </c>
      <c r="F32" s="8">
        <v>0.53296891014690817</v>
      </c>
      <c r="G32" s="8">
        <v>0</v>
      </c>
      <c r="H32" s="8">
        <f t="shared" si="0"/>
        <v>0</v>
      </c>
      <c r="I32" s="8">
        <v>0.50632046463956271</v>
      </c>
      <c r="J32" s="8">
        <v>0</v>
      </c>
      <c r="K32" s="8">
        <f>100*J32/F32</f>
        <v>0</v>
      </c>
      <c r="L32" s="28">
        <f t="shared" si="6"/>
        <v>100</v>
      </c>
      <c r="M32" s="8">
        <f t="shared" si="2"/>
        <v>0</v>
      </c>
      <c r="N32" s="21">
        <f t="shared" si="3"/>
        <v>100</v>
      </c>
    </row>
    <row r="33" spans="1:14">
      <c r="A33" s="91"/>
      <c r="B33" s="4" t="s">
        <v>23</v>
      </c>
      <c r="C33" s="10">
        <v>1</v>
      </c>
      <c r="D33" s="11">
        <v>39730</v>
      </c>
      <c r="E33" s="10">
        <v>3</v>
      </c>
      <c r="F33" s="8">
        <v>2.480696959344038</v>
      </c>
      <c r="G33" s="8">
        <v>0</v>
      </c>
      <c r="H33" s="8">
        <f t="shared" si="0"/>
        <v>0</v>
      </c>
      <c r="I33" s="8">
        <v>2.3566621113768362</v>
      </c>
      <c r="J33" s="8">
        <v>0</v>
      </c>
      <c r="K33" s="8">
        <f>100*J33/F33</f>
        <v>0</v>
      </c>
      <c r="L33" s="28">
        <f t="shared" si="6"/>
        <v>100</v>
      </c>
      <c r="M33" s="8">
        <f t="shared" si="2"/>
        <v>0</v>
      </c>
      <c r="N33" s="21">
        <f t="shared" si="3"/>
        <v>100</v>
      </c>
    </row>
    <row r="34" spans="1:14" ht="15.75" thickBot="1">
      <c r="A34" s="90"/>
      <c r="B34" s="16" t="s">
        <v>23</v>
      </c>
      <c r="C34" s="18">
        <v>1</v>
      </c>
      <c r="D34" s="69">
        <v>39756</v>
      </c>
      <c r="E34" s="18">
        <v>2</v>
      </c>
      <c r="F34" s="19">
        <v>1.54</v>
      </c>
      <c r="G34" s="19">
        <v>0</v>
      </c>
      <c r="H34" s="19">
        <f t="shared" si="0"/>
        <v>0</v>
      </c>
      <c r="I34" s="19">
        <v>1.4592000000000001</v>
      </c>
      <c r="J34" s="19">
        <v>0</v>
      </c>
      <c r="K34" s="19">
        <f>100*J34/F34</f>
        <v>0</v>
      </c>
      <c r="L34" s="59">
        <f t="shared" si="6"/>
        <v>100</v>
      </c>
      <c r="M34" s="13">
        <f t="shared" si="2"/>
        <v>0</v>
      </c>
      <c r="N34" s="22">
        <f t="shared" si="3"/>
        <v>100</v>
      </c>
    </row>
    <row r="35" spans="1:14" ht="15.75" thickBot="1">
      <c r="A35" s="111" t="s">
        <v>107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3"/>
    </row>
    <row r="36" spans="1:14">
      <c r="A36" s="89">
        <v>2005</v>
      </c>
      <c r="B36" s="68" t="s">
        <v>55</v>
      </c>
      <c r="C36" s="60">
        <v>1</v>
      </c>
      <c r="D36" s="61">
        <v>38559</v>
      </c>
      <c r="E36" s="52">
        <v>7</v>
      </c>
      <c r="F36" s="62">
        <v>7.7</v>
      </c>
      <c r="G36" s="62">
        <v>1.22</v>
      </c>
      <c r="H36" s="62">
        <v>15.844155844155845</v>
      </c>
      <c r="I36" s="62">
        <v>6.51</v>
      </c>
      <c r="J36" s="62">
        <v>0</v>
      </c>
      <c r="K36" s="62">
        <v>0</v>
      </c>
      <c r="L36" s="63">
        <v>84.15584415584415</v>
      </c>
      <c r="M36" s="57">
        <v>0</v>
      </c>
      <c r="N36" s="20">
        <v>100</v>
      </c>
    </row>
    <row r="37" spans="1:14" ht="15.75" thickBot="1">
      <c r="A37" s="90"/>
      <c r="B37" s="16" t="s">
        <v>55</v>
      </c>
      <c r="C37" s="12">
        <v>2</v>
      </c>
      <c r="D37" s="58">
        <v>38571</v>
      </c>
      <c r="E37" s="18">
        <v>6</v>
      </c>
      <c r="F37" s="19">
        <v>8.4</v>
      </c>
      <c r="G37" s="19">
        <v>1.41</v>
      </c>
      <c r="H37" s="19">
        <v>16.785714285714285</v>
      </c>
      <c r="I37" s="19">
        <v>7.02</v>
      </c>
      <c r="J37" s="19">
        <v>0</v>
      </c>
      <c r="K37" s="19">
        <v>0</v>
      </c>
      <c r="L37" s="59">
        <v>83.214285714285708</v>
      </c>
      <c r="M37" s="13">
        <v>0</v>
      </c>
      <c r="N37" s="22">
        <v>100</v>
      </c>
    </row>
    <row r="38" spans="1:14">
      <c r="A38" s="89">
        <v>2006</v>
      </c>
      <c r="B38" s="68" t="s">
        <v>79</v>
      </c>
      <c r="C38" s="60" t="s">
        <v>16</v>
      </c>
      <c r="D38" s="61">
        <v>38842</v>
      </c>
      <c r="E38" s="60">
        <v>8</v>
      </c>
      <c r="F38" s="57">
        <v>9.44</v>
      </c>
      <c r="G38" s="57">
        <v>0.88</v>
      </c>
      <c r="H38" s="57">
        <v>9.3220338983050848</v>
      </c>
      <c r="I38" s="57">
        <v>8.56</v>
      </c>
      <c r="J38" s="57">
        <v>3.9950000000000001</v>
      </c>
      <c r="K38" s="57">
        <v>42.319915254237287</v>
      </c>
      <c r="L38" s="63">
        <v>48.358050847457619</v>
      </c>
      <c r="M38" s="57">
        <v>46.670560747663551</v>
      </c>
      <c r="N38" s="20">
        <v>53.329439252336449</v>
      </c>
    </row>
    <row r="39" spans="1:14">
      <c r="A39" s="91"/>
      <c r="B39" s="4" t="s">
        <v>79</v>
      </c>
      <c r="C39" s="5">
        <v>1</v>
      </c>
      <c r="D39" s="11">
        <v>38856</v>
      </c>
      <c r="E39" s="10">
        <v>6</v>
      </c>
      <c r="F39" s="8">
        <v>11.91</v>
      </c>
      <c r="G39" s="8">
        <v>1.06</v>
      </c>
      <c r="H39" s="8">
        <v>8.9000839630562556</v>
      </c>
      <c r="I39" s="8">
        <v>10.86</v>
      </c>
      <c r="J39" s="8">
        <v>10.06</v>
      </c>
      <c r="K39" s="8">
        <v>84.466834592779179</v>
      </c>
      <c r="L39" s="28">
        <v>6.63308144416456</v>
      </c>
      <c r="M39" s="8">
        <v>92.633517495395949</v>
      </c>
      <c r="N39" s="21">
        <v>7.3664825046040425</v>
      </c>
    </row>
    <row r="40" spans="1:14">
      <c r="A40" s="91"/>
      <c r="B40" s="4" t="s">
        <v>79</v>
      </c>
      <c r="C40" s="5">
        <v>2</v>
      </c>
      <c r="D40" s="11">
        <v>38901</v>
      </c>
      <c r="E40" s="10">
        <v>6</v>
      </c>
      <c r="F40" s="8">
        <v>9.66</v>
      </c>
      <c r="G40" s="8">
        <v>2.12</v>
      </c>
      <c r="H40" s="8">
        <v>21.946169772256727</v>
      </c>
      <c r="I40" s="8">
        <v>7.56</v>
      </c>
      <c r="J40" s="8">
        <v>6.06</v>
      </c>
      <c r="K40" s="8">
        <v>62.732919254658384</v>
      </c>
      <c r="L40" s="28">
        <v>15.320910973084892</v>
      </c>
      <c r="M40" s="8">
        <v>80.158730158730165</v>
      </c>
      <c r="N40" s="21">
        <v>19.841269841269842</v>
      </c>
    </row>
    <row r="41" spans="1:14">
      <c r="A41" s="91"/>
      <c r="B41" s="4" t="s">
        <v>79</v>
      </c>
      <c r="C41" s="10" t="s">
        <v>16</v>
      </c>
      <c r="D41" s="11">
        <v>38915</v>
      </c>
      <c r="E41" s="10">
        <v>14</v>
      </c>
      <c r="F41" s="8">
        <v>12.23</v>
      </c>
      <c r="G41" s="8">
        <v>1.33</v>
      </c>
      <c r="H41" s="8">
        <v>10.874897792313982</v>
      </c>
      <c r="I41" s="8">
        <v>10.92</v>
      </c>
      <c r="J41" s="8">
        <v>5.6050000000000004</v>
      </c>
      <c r="K41" s="8">
        <v>45.829926410466065</v>
      </c>
      <c r="L41" s="28">
        <v>43.295175797219947</v>
      </c>
      <c r="M41" s="8">
        <v>51.327838827838832</v>
      </c>
      <c r="N41" s="21">
        <v>48.672161172161168</v>
      </c>
    </row>
    <row r="42" spans="1:14" ht="15.75" thickBot="1">
      <c r="A42" s="90"/>
      <c r="B42" s="16" t="s">
        <v>79</v>
      </c>
      <c r="C42" s="12" t="s">
        <v>16</v>
      </c>
      <c r="D42" s="58">
        <v>38929</v>
      </c>
      <c r="E42" s="12">
        <v>15</v>
      </c>
      <c r="F42" s="13">
        <v>13.372999999999999</v>
      </c>
      <c r="G42" s="13">
        <v>0.09</v>
      </c>
      <c r="H42" s="13">
        <v>0.67299783145143199</v>
      </c>
      <c r="I42" s="13">
        <v>13.356</v>
      </c>
      <c r="J42" s="13">
        <v>10.27</v>
      </c>
      <c r="K42" s="13">
        <v>76.79653032229119</v>
      </c>
      <c r="L42" s="59">
        <v>22.530471846257385</v>
      </c>
      <c r="M42" s="13">
        <v>76.894279724468404</v>
      </c>
      <c r="N42" s="22">
        <v>23.105720275531599</v>
      </c>
    </row>
    <row r="43" spans="1:14">
      <c r="A43" s="89">
        <v>2007</v>
      </c>
      <c r="B43" s="67" t="s">
        <v>79</v>
      </c>
      <c r="C43" s="60">
        <v>1</v>
      </c>
      <c r="D43" s="61">
        <v>39258</v>
      </c>
      <c r="E43" s="60">
        <v>18</v>
      </c>
      <c r="F43" s="57">
        <v>15.04</v>
      </c>
      <c r="G43" s="57">
        <v>2.0099999999999998</v>
      </c>
      <c r="H43" s="57">
        <v>13.364361702127658</v>
      </c>
      <c r="I43" s="57">
        <v>13.02</v>
      </c>
      <c r="J43" s="57">
        <v>5.3</v>
      </c>
      <c r="K43" s="57">
        <v>35.23936170212766</v>
      </c>
      <c r="L43" s="63">
        <v>51.396276595744681</v>
      </c>
      <c r="M43" s="57">
        <v>40.706605222734254</v>
      </c>
      <c r="N43" s="20">
        <v>59.293394777265739</v>
      </c>
    </row>
    <row r="44" spans="1:14" ht="15.75" thickBot="1">
      <c r="A44" s="90"/>
      <c r="B44" s="70" t="s">
        <v>79</v>
      </c>
      <c r="C44" s="12">
        <v>1</v>
      </c>
      <c r="D44" s="58">
        <v>39291</v>
      </c>
      <c r="E44" s="12">
        <v>11</v>
      </c>
      <c r="F44" s="13">
        <v>10.039999999999999</v>
      </c>
      <c r="G44" s="13">
        <v>0.63</v>
      </c>
      <c r="H44" s="13">
        <v>6.2749003984063751</v>
      </c>
      <c r="I44" s="13">
        <v>9.41</v>
      </c>
      <c r="J44" s="13">
        <v>3.55</v>
      </c>
      <c r="K44" s="13">
        <v>35.358565737051798</v>
      </c>
      <c r="L44" s="59">
        <v>58.366533864541829</v>
      </c>
      <c r="M44" s="13">
        <v>37.725823591923486</v>
      </c>
      <c r="N44" s="22">
        <v>62.274176408076521</v>
      </c>
    </row>
    <row r="45" spans="1:14">
      <c r="A45" s="89">
        <v>2008</v>
      </c>
      <c r="B45" s="68" t="s">
        <v>79</v>
      </c>
      <c r="C45" s="60">
        <v>1</v>
      </c>
      <c r="D45" s="61">
        <v>39612</v>
      </c>
      <c r="E45" s="60">
        <v>11</v>
      </c>
      <c r="F45" s="57">
        <v>5.71</v>
      </c>
      <c r="G45" s="57">
        <v>0.56999999999999995</v>
      </c>
      <c r="H45" s="57">
        <v>9.9824868651488607</v>
      </c>
      <c r="I45" s="57">
        <v>5.15</v>
      </c>
      <c r="J45" s="57">
        <v>1.2876000000000001</v>
      </c>
      <c r="K45" s="57">
        <v>22.549912434325748</v>
      </c>
      <c r="L45" s="63">
        <v>67.467600700525381</v>
      </c>
      <c r="M45" s="57">
        <v>25.001941747572815</v>
      </c>
      <c r="N45" s="20">
        <v>74.998058252427185</v>
      </c>
    </row>
    <row r="46" spans="1:14">
      <c r="A46" s="91"/>
      <c r="B46" s="4" t="s">
        <v>79</v>
      </c>
      <c r="C46" s="10">
        <v>1</v>
      </c>
      <c r="D46" s="11">
        <v>39633</v>
      </c>
      <c r="E46" s="10">
        <v>13</v>
      </c>
      <c r="F46" s="8">
        <v>6.94</v>
      </c>
      <c r="G46" s="8">
        <v>0.3</v>
      </c>
      <c r="H46" s="8">
        <v>4.3227665706051868</v>
      </c>
      <c r="I46" s="8">
        <v>6.65</v>
      </c>
      <c r="J46" s="8">
        <v>2.4392</v>
      </c>
      <c r="K46" s="8">
        <v>35.146974063400577</v>
      </c>
      <c r="L46" s="28">
        <v>60.530259365994247</v>
      </c>
      <c r="M46" s="8">
        <v>36.679699248120301</v>
      </c>
      <c r="N46" s="21">
        <v>63.320300751879714</v>
      </c>
    </row>
    <row r="47" spans="1:14" ht="15.75" thickBot="1">
      <c r="A47" s="90"/>
      <c r="B47" s="16" t="s">
        <v>79</v>
      </c>
      <c r="C47" s="12">
        <v>1</v>
      </c>
      <c r="D47" s="58">
        <v>39663</v>
      </c>
      <c r="E47" s="12">
        <v>11</v>
      </c>
      <c r="F47" s="13">
        <v>9.2200000000000006</v>
      </c>
      <c r="G47" s="13">
        <v>0.85</v>
      </c>
      <c r="H47" s="13">
        <v>9.2190889370932751</v>
      </c>
      <c r="I47" s="13">
        <v>8.36</v>
      </c>
      <c r="J47" s="13">
        <v>2.7435999999999998</v>
      </c>
      <c r="K47" s="13">
        <v>29.757049891540124</v>
      </c>
      <c r="L47" s="59">
        <v>61.023861171366597</v>
      </c>
      <c r="M47" s="13">
        <v>32.81818181818182</v>
      </c>
      <c r="N47" s="22">
        <v>67.181818181818187</v>
      </c>
    </row>
  </sheetData>
  <mergeCells count="9">
    <mergeCell ref="A36:A37"/>
    <mergeCell ref="A38:A42"/>
    <mergeCell ref="A43:A44"/>
    <mergeCell ref="A45:A47"/>
    <mergeCell ref="A3:A4"/>
    <mergeCell ref="A5:A10"/>
    <mergeCell ref="A11:A34"/>
    <mergeCell ref="A2:N2"/>
    <mergeCell ref="A35:N3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73"/>
  <sheetViews>
    <sheetView workbookViewId="0">
      <selection activeCell="B50" sqref="B50:B53"/>
    </sheetView>
  </sheetViews>
  <sheetFormatPr defaultRowHeight="15"/>
  <cols>
    <col min="4" max="4" width="10.85546875" customWidth="1"/>
    <col min="5" max="7" width="10.7109375" customWidth="1"/>
    <col min="10" max="10" width="11.28515625" bestFit="1" customWidth="1"/>
    <col min="11" max="11" width="12.42578125" bestFit="1" customWidth="1"/>
    <col min="13" max="13" width="15.85546875" bestFit="1" customWidth="1"/>
    <col min="14" max="14" width="13.7109375" customWidth="1"/>
  </cols>
  <sheetData>
    <row r="1" spans="1:14" ht="46.5" customHeight="1" thickBot="1">
      <c r="A1" s="48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43</v>
      </c>
      <c r="I1" s="49" t="s">
        <v>7</v>
      </c>
      <c r="J1" s="49" t="s">
        <v>8</v>
      </c>
      <c r="K1" s="49" t="s">
        <v>44</v>
      </c>
      <c r="L1" s="49" t="s">
        <v>104</v>
      </c>
      <c r="M1" s="49" t="s">
        <v>93</v>
      </c>
      <c r="N1" s="50" t="s">
        <v>105</v>
      </c>
    </row>
    <row r="2" spans="1:14" ht="15" customHeight="1" thickBot="1">
      <c r="A2" s="92" t="s">
        <v>108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</row>
    <row r="3" spans="1:14" ht="15" customHeight="1">
      <c r="A3" s="95">
        <v>2004</v>
      </c>
      <c r="B3" s="30" t="s">
        <v>91</v>
      </c>
      <c r="C3" s="30">
        <v>1</v>
      </c>
      <c r="D3" s="32">
        <v>38162</v>
      </c>
      <c r="E3" s="30">
        <v>8</v>
      </c>
      <c r="F3" s="33">
        <v>12.25</v>
      </c>
      <c r="G3" s="30">
        <v>1.71</v>
      </c>
      <c r="H3" s="33">
        <f t="shared" ref="H3:H4" si="0">100*G3/F3</f>
        <v>13.959183673469388</v>
      </c>
      <c r="I3" s="33">
        <v>10.56</v>
      </c>
      <c r="J3" s="30">
        <v>0.93</v>
      </c>
      <c r="K3" s="35">
        <f t="shared" ref="K3:K4" si="1">100*J3/F3</f>
        <v>7.591836734693878</v>
      </c>
      <c r="L3" s="33">
        <f t="shared" ref="L3:L4" si="2">100*(F3-G3-J3)/F3</f>
        <v>78.448979591836732</v>
      </c>
      <c r="M3" s="8">
        <f t="shared" ref="M3:M4" si="3">J3/I3*100</f>
        <v>8.8068181818181817</v>
      </c>
      <c r="N3" s="21">
        <f t="shared" ref="N3:N4" si="4">(I3-J3)/I3*100</f>
        <v>91.193181818181827</v>
      </c>
    </row>
    <row r="4" spans="1:14" ht="15" customHeight="1" thickBot="1">
      <c r="A4" s="96"/>
      <c r="B4" s="30" t="s">
        <v>91</v>
      </c>
      <c r="C4" s="30">
        <v>1</v>
      </c>
      <c r="D4" s="32">
        <v>38191</v>
      </c>
      <c r="E4" s="30">
        <v>10</v>
      </c>
      <c r="F4" s="33">
        <v>13.83</v>
      </c>
      <c r="G4" s="30">
        <v>0.24</v>
      </c>
      <c r="H4" s="33">
        <f t="shared" si="0"/>
        <v>1.735357917570499</v>
      </c>
      <c r="I4" s="33">
        <v>13.6</v>
      </c>
      <c r="J4" s="30">
        <v>7.08</v>
      </c>
      <c r="K4" s="33">
        <f t="shared" si="1"/>
        <v>51.193058568329718</v>
      </c>
      <c r="L4" s="33">
        <f t="shared" si="2"/>
        <v>47.071583514099785</v>
      </c>
      <c r="M4" s="8">
        <f t="shared" si="3"/>
        <v>52.058823529411768</v>
      </c>
      <c r="N4" s="21">
        <f t="shared" si="4"/>
        <v>47.941176470588232</v>
      </c>
    </row>
    <row r="5" spans="1:14">
      <c r="A5" s="89">
        <v>2005</v>
      </c>
      <c r="B5" s="68" t="s">
        <v>10</v>
      </c>
      <c r="C5" s="52">
        <v>1</v>
      </c>
      <c r="D5" s="54">
        <v>38462</v>
      </c>
      <c r="E5" s="52">
        <v>3</v>
      </c>
      <c r="F5" s="62">
        <v>1.83</v>
      </c>
      <c r="G5" s="62">
        <v>0</v>
      </c>
      <c r="H5" s="62">
        <f t="shared" ref="H5:H61" si="5">100*G5/F5</f>
        <v>0</v>
      </c>
      <c r="I5" s="62">
        <v>1.73</v>
      </c>
      <c r="J5" s="62">
        <v>0</v>
      </c>
      <c r="K5" s="57">
        <f t="shared" ref="K5:K61" si="6">100*J5/F5</f>
        <v>0</v>
      </c>
      <c r="L5" s="63">
        <f t="shared" ref="L5:L61" si="7">100*(F5-G5-J5)/F5</f>
        <v>100</v>
      </c>
      <c r="M5" s="57">
        <f t="shared" ref="M5:M61" si="8">J5/I5*100</f>
        <v>0</v>
      </c>
      <c r="N5" s="20">
        <f t="shared" ref="N5:N49" si="9">(I5-J5)/I5*100</f>
        <v>100</v>
      </c>
    </row>
    <row r="6" spans="1:14">
      <c r="A6" s="91"/>
      <c r="B6" s="4" t="s">
        <v>10</v>
      </c>
      <c r="C6" s="5">
        <v>1</v>
      </c>
      <c r="D6" s="6">
        <v>38469</v>
      </c>
      <c r="E6" s="5">
        <v>3</v>
      </c>
      <c r="F6" s="7">
        <v>1.75</v>
      </c>
      <c r="G6" s="7">
        <v>0</v>
      </c>
      <c r="H6" s="7">
        <f t="shared" si="5"/>
        <v>0</v>
      </c>
      <c r="I6" s="7">
        <v>1.66</v>
      </c>
      <c r="J6" s="5">
        <v>0.39</v>
      </c>
      <c r="K6" s="8">
        <f t="shared" si="6"/>
        <v>22.285714285714285</v>
      </c>
      <c r="L6" s="28">
        <f t="shared" si="7"/>
        <v>77.714285714285708</v>
      </c>
      <c r="M6" s="8">
        <f t="shared" si="8"/>
        <v>23.493975903614459</v>
      </c>
      <c r="N6" s="21">
        <f t="shared" si="9"/>
        <v>76.506024096385545</v>
      </c>
    </row>
    <row r="7" spans="1:14">
      <c r="A7" s="91"/>
      <c r="B7" s="4" t="s">
        <v>10</v>
      </c>
      <c r="C7" s="5">
        <v>1</v>
      </c>
      <c r="D7" s="6">
        <v>38475</v>
      </c>
      <c r="E7" s="5">
        <v>3</v>
      </c>
      <c r="F7" s="7">
        <v>1.76</v>
      </c>
      <c r="G7" s="7">
        <v>0</v>
      </c>
      <c r="H7" s="7">
        <f t="shared" si="5"/>
        <v>0</v>
      </c>
      <c r="I7" s="7">
        <v>1.67</v>
      </c>
      <c r="J7" s="5">
        <v>0.87</v>
      </c>
      <c r="K7" s="8">
        <f t="shared" si="6"/>
        <v>49.43181818181818</v>
      </c>
      <c r="L7" s="28">
        <f t="shared" si="7"/>
        <v>50.56818181818182</v>
      </c>
      <c r="M7" s="8">
        <f t="shared" si="8"/>
        <v>52.095808383233532</v>
      </c>
      <c r="N7" s="21">
        <f t="shared" si="9"/>
        <v>47.904191616766468</v>
      </c>
    </row>
    <row r="8" spans="1:14">
      <c r="A8" s="91"/>
      <c r="B8" s="4" t="s">
        <v>10</v>
      </c>
      <c r="C8" s="5">
        <v>1</v>
      </c>
      <c r="D8" s="6">
        <v>38484</v>
      </c>
      <c r="E8" s="5">
        <v>3</v>
      </c>
      <c r="F8" s="7">
        <v>1.75</v>
      </c>
      <c r="G8" s="7">
        <v>0</v>
      </c>
      <c r="H8" s="7">
        <f t="shared" si="5"/>
        <v>0</v>
      </c>
      <c r="I8" s="7">
        <v>1.67</v>
      </c>
      <c r="J8" s="7">
        <v>0</v>
      </c>
      <c r="K8" s="8">
        <f t="shared" si="6"/>
        <v>0</v>
      </c>
      <c r="L8" s="28">
        <f t="shared" si="7"/>
        <v>100</v>
      </c>
      <c r="M8" s="8">
        <f t="shared" si="8"/>
        <v>0</v>
      </c>
      <c r="N8" s="21">
        <f t="shared" si="9"/>
        <v>100</v>
      </c>
    </row>
    <row r="9" spans="1:14">
      <c r="A9" s="91"/>
      <c r="B9" s="4" t="s">
        <v>10</v>
      </c>
      <c r="C9" s="5">
        <v>1</v>
      </c>
      <c r="D9" s="6">
        <v>38490</v>
      </c>
      <c r="E9" s="5">
        <v>3</v>
      </c>
      <c r="F9" s="7">
        <v>1.95</v>
      </c>
      <c r="G9" s="7">
        <v>0</v>
      </c>
      <c r="H9" s="7">
        <f t="shared" si="5"/>
        <v>0</v>
      </c>
      <c r="I9" s="7">
        <v>1.85</v>
      </c>
      <c r="J9" s="7">
        <v>0</v>
      </c>
      <c r="K9" s="8">
        <f t="shared" si="6"/>
        <v>0</v>
      </c>
      <c r="L9" s="28">
        <f t="shared" si="7"/>
        <v>100</v>
      </c>
      <c r="M9" s="8">
        <f t="shared" si="8"/>
        <v>0</v>
      </c>
      <c r="N9" s="21">
        <f t="shared" si="9"/>
        <v>100</v>
      </c>
    </row>
    <row r="10" spans="1:14">
      <c r="A10" s="91"/>
      <c r="B10" s="4" t="s">
        <v>10</v>
      </c>
      <c r="C10" s="5">
        <v>1</v>
      </c>
      <c r="D10" s="6">
        <v>38500</v>
      </c>
      <c r="E10" s="5">
        <v>3</v>
      </c>
      <c r="F10" s="7">
        <v>1.87</v>
      </c>
      <c r="G10" s="7">
        <v>0</v>
      </c>
      <c r="H10" s="7">
        <f t="shared" si="5"/>
        <v>0</v>
      </c>
      <c r="I10" s="7">
        <v>1.77</v>
      </c>
      <c r="J10" s="7">
        <v>0</v>
      </c>
      <c r="K10" s="8">
        <f t="shared" si="6"/>
        <v>0</v>
      </c>
      <c r="L10" s="28">
        <f t="shared" si="7"/>
        <v>100</v>
      </c>
      <c r="M10" s="8">
        <f t="shared" si="8"/>
        <v>0</v>
      </c>
      <c r="N10" s="21">
        <f t="shared" si="9"/>
        <v>100</v>
      </c>
    </row>
    <row r="11" spans="1:14">
      <c r="A11" s="91"/>
      <c r="B11" s="4" t="s">
        <v>10</v>
      </c>
      <c r="C11" s="5">
        <v>1</v>
      </c>
      <c r="D11" s="6">
        <v>38508</v>
      </c>
      <c r="E11" s="5">
        <v>4</v>
      </c>
      <c r="F11" s="7">
        <v>2.58</v>
      </c>
      <c r="G11" s="7">
        <v>0</v>
      </c>
      <c r="H11" s="7">
        <f t="shared" si="5"/>
        <v>0</v>
      </c>
      <c r="I11" s="7">
        <v>2.4500000000000002</v>
      </c>
      <c r="J11" s="5">
        <v>0.12</v>
      </c>
      <c r="K11" s="8">
        <f t="shared" si="6"/>
        <v>4.6511627906976747</v>
      </c>
      <c r="L11" s="28">
        <f t="shared" si="7"/>
        <v>95.348837209302317</v>
      </c>
      <c r="M11" s="8">
        <f t="shared" si="8"/>
        <v>4.8979591836734695</v>
      </c>
      <c r="N11" s="21">
        <f t="shared" si="9"/>
        <v>95.102040816326522</v>
      </c>
    </row>
    <row r="12" spans="1:14">
      <c r="A12" s="91"/>
      <c r="B12" s="4" t="s">
        <v>10</v>
      </c>
      <c r="C12" s="5">
        <v>1</v>
      </c>
      <c r="D12" s="6">
        <v>38518</v>
      </c>
      <c r="E12" s="5">
        <v>3</v>
      </c>
      <c r="F12" s="7">
        <v>1.25</v>
      </c>
      <c r="G12" s="7">
        <v>0</v>
      </c>
      <c r="H12" s="7">
        <f t="shared" si="5"/>
        <v>0</v>
      </c>
      <c r="I12" s="7">
        <v>1.19</v>
      </c>
      <c r="J12" s="7">
        <v>0</v>
      </c>
      <c r="K12" s="8">
        <f t="shared" si="6"/>
        <v>0</v>
      </c>
      <c r="L12" s="28">
        <f t="shared" si="7"/>
        <v>100</v>
      </c>
      <c r="M12" s="8">
        <f t="shared" si="8"/>
        <v>0</v>
      </c>
      <c r="N12" s="21">
        <f t="shared" si="9"/>
        <v>100</v>
      </c>
    </row>
    <row r="13" spans="1:14">
      <c r="A13" s="91"/>
      <c r="B13" s="4" t="s">
        <v>10</v>
      </c>
      <c r="C13" s="5">
        <v>1</v>
      </c>
      <c r="D13" s="6">
        <v>38529</v>
      </c>
      <c r="E13" s="5">
        <v>3</v>
      </c>
      <c r="F13" s="7">
        <v>1.26</v>
      </c>
      <c r="G13" s="7">
        <v>0</v>
      </c>
      <c r="H13" s="7">
        <f t="shared" si="5"/>
        <v>0</v>
      </c>
      <c r="I13" s="7">
        <v>1.2</v>
      </c>
      <c r="J13" s="7">
        <v>0</v>
      </c>
      <c r="K13" s="8">
        <f t="shared" si="6"/>
        <v>0</v>
      </c>
      <c r="L13" s="28">
        <f t="shared" si="7"/>
        <v>100</v>
      </c>
      <c r="M13" s="8">
        <f t="shared" si="8"/>
        <v>0</v>
      </c>
      <c r="N13" s="21">
        <f t="shared" si="9"/>
        <v>100</v>
      </c>
    </row>
    <row r="14" spans="1:14">
      <c r="A14" s="91"/>
      <c r="B14" s="4" t="s">
        <v>61</v>
      </c>
      <c r="C14" s="10" t="s">
        <v>16</v>
      </c>
      <c r="D14" s="11">
        <v>38529</v>
      </c>
      <c r="E14" s="5">
        <v>13</v>
      </c>
      <c r="F14" s="7">
        <v>13.51</v>
      </c>
      <c r="G14" s="7">
        <v>0.54</v>
      </c>
      <c r="H14" s="7">
        <f>100*G14/F14</f>
        <v>3.9970392301998521</v>
      </c>
      <c r="I14" s="7">
        <v>12.98</v>
      </c>
      <c r="J14" s="7">
        <v>3.92</v>
      </c>
      <c r="K14" s="7">
        <f>100*J14/F14</f>
        <v>29.015544041450777</v>
      </c>
      <c r="L14" s="28">
        <f>100*(F14-G14-J14)/F14</f>
        <v>66.987416728349359</v>
      </c>
      <c r="M14" s="8">
        <f>J14/I14*100</f>
        <v>30.200308166409862</v>
      </c>
      <c r="N14" s="21">
        <f>(I14-J14)/I14*100</f>
        <v>69.799691833590146</v>
      </c>
    </row>
    <row r="15" spans="1:14">
      <c r="A15" s="91"/>
      <c r="B15" s="4" t="s">
        <v>61</v>
      </c>
      <c r="C15" s="10">
        <v>1</v>
      </c>
      <c r="D15" s="11">
        <v>38544</v>
      </c>
      <c r="E15" s="5">
        <v>6</v>
      </c>
      <c r="F15" s="7">
        <v>11.37</v>
      </c>
      <c r="G15" s="7">
        <v>0.22</v>
      </c>
      <c r="H15" s="7">
        <f>100*G15/F15</f>
        <v>1.9349164467897979</v>
      </c>
      <c r="I15" s="7">
        <v>11.15</v>
      </c>
      <c r="J15" s="7">
        <v>9.11</v>
      </c>
      <c r="K15" s="7">
        <f>100*J15/F15</f>
        <v>80.123131046613906</v>
      </c>
      <c r="L15" s="28">
        <f>100*(F15-G15-J15)/F15</f>
        <v>17.941952506596301</v>
      </c>
      <c r="M15" s="8">
        <f>J15/I15*100</f>
        <v>81.704035874439455</v>
      </c>
      <c r="N15" s="21">
        <f>(I15-J15)/I15*100</f>
        <v>18.295964125560545</v>
      </c>
    </row>
    <row r="16" spans="1:14">
      <c r="A16" s="91"/>
      <c r="B16" s="4" t="s">
        <v>61</v>
      </c>
      <c r="C16" s="10" t="s">
        <v>16</v>
      </c>
      <c r="D16" s="11">
        <v>38586</v>
      </c>
      <c r="E16" s="5">
        <v>10</v>
      </c>
      <c r="F16" s="7">
        <v>10.42</v>
      </c>
      <c r="G16" s="7">
        <v>0.35</v>
      </c>
      <c r="H16" s="7">
        <f>100*G16/F16</f>
        <v>3.3589251439539347</v>
      </c>
      <c r="I16" s="7">
        <v>10.07</v>
      </c>
      <c r="J16" s="8">
        <f>(1.37+0.36)/2</f>
        <v>0.86499999999999999</v>
      </c>
      <c r="K16" s="7">
        <f>100*J16/F16</f>
        <v>8.3013435700575808</v>
      </c>
      <c r="L16" s="28">
        <f>100*(F16-G16-J16)/F16</f>
        <v>88.339731285988478</v>
      </c>
      <c r="M16" s="8">
        <f>J16/I16*100</f>
        <v>8.5898709036742797</v>
      </c>
      <c r="N16" s="21">
        <f>(I16-J16)/I16*100</f>
        <v>91.410129096325718</v>
      </c>
    </row>
    <row r="17" spans="1:14">
      <c r="A17" s="91"/>
      <c r="B17" s="4" t="s">
        <v>62</v>
      </c>
      <c r="C17" s="10">
        <v>1</v>
      </c>
      <c r="D17" s="11">
        <v>38523</v>
      </c>
      <c r="E17" s="5">
        <v>6</v>
      </c>
      <c r="F17" s="7">
        <v>16.37</v>
      </c>
      <c r="G17" s="7">
        <v>2.0299999999999998</v>
      </c>
      <c r="H17" s="7">
        <f t="shared" ref="H17:H24" si="10">100*G17/F17</f>
        <v>12.400733048259008</v>
      </c>
      <c r="I17" s="7">
        <v>14.34</v>
      </c>
      <c r="J17" s="8">
        <v>0.97</v>
      </c>
      <c r="K17" s="7">
        <f t="shared" ref="K17:K24" si="11">100*J17/F17</f>
        <v>5.9254734270006102</v>
      </c>
      <c r="L17" s="28">
        <f t="shared" ref="L17:L24" si="12">100*(F17-G17-J17)/F17</f>
        <v>81.673793524740375</v>
      </c>
      <c r="M17" s="8">
        <f t="shared" ref="M17:M24" si="13">J17/I17*100</f>
        <v>6.7642956764295672</v>
      </c>
      <c r="N17" s="21">
        <f t="shared" ref="N17:N24" si="14">(I17-J17)/I17*100</f>
        <v>93.235704323570417</v>
      </c>
    </row>
    <row r="18" spans="1:14">
      <c r="A18" s="91"/>
      <c r="B18" s="4" t="s">
        <v>62</v>
      </c>
      <c r="C18" s="10">
        <v>1</v>
      </c>
      <c r="D18" s="11">
        <v>38553</v>
      </c>
      <c r="E18" s="5">
        <v>6</v>
      </c>
      <c r="F18" s="7">
        <v>7.45</v>
      </c>
      <c r="G18" s="7">
        <v>2.14</v>
      </c>
      <c r="H18" s="7">
        <f t="shared" si="10"/>
        <v>28.724832214765101</v>
      </c>
      <c r="I18" s="7">
        <v>5.28</v>
      </c>
      <c r="J18" s="8">
        <v>0</v>
      </c>
      <c r="K18" s="7">
        <f t="shared" si="11"/>
        <v>0</v>
      </c>
      <c r="L18" s="28">
        <f t="shared" si="12"/>
        <v>71.275167785234899</v>
      </c>
      <c r="M18" s="8">
        <f t="shared" si="13"/>
        <v>0</v>
      </c>
      <c r="N18" s="21">
        <f t="shared" si="14"/>
        <v>100</v>
      </c>
    </row>
    <row r="19" spans="1:14">
      <c r="A19" s="91"/>
      <c r="B19" s="4" t="s">
        <v>62</v>
      </c>
      <c r="C19" s="10">
        <v>1</v>
      </c>
      <c r="D19" s="11">
        <v>38609</v>
      </c>
      <c r="E19" s="5">
        <v>10</v>
      </c>
      <c r="F19" s="7">
        <v>13.24</v>
      </c>
      <c r="G19" s="7">
        <v>2.73</v>
      </c>
      <c r="H19" s="7">
        <f t="shared" si="10"/>
        <v>20.619335347432024</v>
      </c>
      <c r="I19" s="7">
        <v>10.5</v>
      </c>
      <c r="J19" s="8">
        <v>0.66</v>
      </c>
      <c r="K19" s="7">
        <f t="shared" si="11"/>
        <v>4.9848942598187307</v>
      </c>
      <c r="L19" s="28">
        <f t="shared" si="12"/>
        <v>74.395770392749242</v>
      </c>
      <c r="M19" s="8">
        <f t="shared" si="13"/>
        <v>6.2857142857142865</v>
      </c>
      <c r="N19" s="21">
        <f t="shared" si="14"/>
        <v>93.714285714285722</v>
      </c>
    </row>
    <row r="20" spans="1:14">
      <c r="A20" s="91"/>
      <c r="B20" s="4" t="s">
        <v>64</v>
      </c>
      <c r="C20" s="10">
        <v>2</v>
      </c>
      <c r="D20" s="11">
        <v>38515</v>
      </c>
      <c r="E20" s="5">
        <v>6</v>
      </c>
      <c r="F20" s="7">
        <v>13.67</v>
      </c>
      <c r="G20" s="7">
        <v>2.41</v>
      </c>
      <c r="H20" s="7">
        <f t="shared" si="10"/>
        <v>17.629846378931969</v>
      </c>
      <c r="I20" s="7">
        <v>11.28</v>
      </c>
      <c r="J20" s="8">
        <v>6.45</v>
      </c>
      <c r="K20" s="7">
        <f t="shared" si="11"/>
        <v>47.183613752743234</v>
      </c>
      <c r="L20" s="28">
        <f t="shared" si="12"/>
        <v>35.186539868324793</v>
      </c>
      <c r="M20" s="8">
        <f t="shared" si="13"/>
        <v>57.180851063829799</v>
      </c>
      <c r="N20" s="21">
        <f t="shared" si="14"/>
        <v>42.819148936170208</v>
      </c>
    </row>
    <row r="21" spans="1:14">
      <c r="A21" s="91"/>
      <c r="B21" s="4" t="s">
        <v>64</v>
      </c>
      <c r="C21" s="10">
        <v>1</v>
      </c>
      <c r="D21" s="11">
        <v>38528</v>
      </c>
      <c r="E21" s="5">
        <v>5</v>
      </c>
      <c r="F21" s="7">
        <v>10.67</v>
      </c>
      <c r="G21" s="7">
        <v>1.31</v>
      </c>
      <c r="H21" s="7">
        <f t="shared" si="10"/>
        <v>12.277413308341144</v>
      </c>
      <c r="I21" s="7">
        <v>9.35</v>
      </c>
      <c r="J21" s="8">
        <v>2.12</v>
      </c>
      <c r="K21" s="7">
        <f t="shared" si="11"/>
        <v>19.868791002811623</v>
      </c>
      <c r="L21" s="28">
        <f t="shared" si="12"/>
        <v>67.853795688847228</v>
      </c>
      <c r="M21" s="8">
        <f t="shared" si="13"/>
        <v>22.673796791443852</v>
      </c>
      <c r="N21" s="21">
        <f t="shared" si="14"/>
        <v>77.326203208556137</v>
      </c>
    </row>
    <row r="22" spans="1:14">
      <c r="A22" s="91"/>
      <c r="B22" s="4" t="s">
        <v>64</v>
      </c>
      <c r="C22" s="10">
        <v>2</v>
      </c>
      <c r="D22" s="11">
        <v>38536</v>
      </c>
      <c r="E22" s="5">
        <v>6</v>
      </c>
      <c r="F22" s="7">
        <v>13.34</v>
      </c>
      <c r="G22" s="7">
        <v>2.19</v>
      </c>
      <c r="H22" s="7">
        <f t="shared" si="10"/>
        <v>16.416791604197901</v>
      </c>
      <c r="I22" s="7">
        <v>11.16</v>
      </c>
      <c r="J22" s="8">
        <v>6.08</v>
      </c>
      <c r="K22" s="7">
        <f t="shared" si="11"/>
        <v>45.57721139430285</v>
      </c>
      <c r="L22" s="28">
        <f t="shared" si="12"/>
        <v>38.005997001499253</v>
      </c>
      <c r="M22" s="8">
        <f t="shared" si="13"/>
        <v>54.480286738351261</v>
      </c>
      <c r="N22" s="21">
        <f t="shared" si="14"/>
        <v>45.519713261648747</v>
      </c>
    </row>
    <row r="23" spans="1:14">
      <c r="A23" s="91"/>
      <c r="B23" s="4" t="s">
        <v>64</v>
      </c>
      <c r="C23" s="10">
        <v>1</v>
      </c>
      <c r="D23" s="11">
        <v>38610</v>
      </c>
      <c r="E23" s="5">
        <v>9</v>
      </c>
      <c r="F23" s="7">
        <v>7.56</v>
      </c>
      <c r="G23" s="7">
        <v>0</v>
      </c>
      <c r="H23" s="7">
        <f t="shared" si="10"/>
        <v>0</v>
      </c>
      <c r="I23" s="7">
        <v>7.56</v>
      </c>
      <c r="J23" s="8">
        <v>0</v>
      </c>
      <c r="K23" s="7">
        <f t="shared" si="11"/>
        <v>0</v>
      </c>
      <c r="L23" s="28">
        <f t="shared" si="12"/>
        <v>100</v>
      </c>
      <c r="M23" s="8">
        <f t="shared" si="13"/>
        <v>0</v>
      </c>
      <c r="N23" s="21">
        <f t="shared" si="14"/>
        <v>100</v>
      </c>
    </row>
    <row r="24" spans="1:14" ht="15.75" thickBot="1">
      <c r="A24" s="91"/>
      <c r="B24" s="16" t="s">
        <v>64</v>
      </c>
      <c r="C24" s="12" t="s">
        <v>16</v>
      </c>
      <c r="D24" s="58">
        <v>38621</v>
      </c>
      <c r="E24" s="18">
        <v>12</v>
      </c>
      <c r="F24" s="19">
        <v>9.1300000000000008</v>
      </c>
      <c r="G24" s="19">
        <v>0.86</v>
      </c>
      <c r="H24" s="19">
        <f t="shared" si="10"/>
        <v>9.4194961664841177</v>
      </c>
      <c r="I24" s="19">
        <v>8.2799999999999994</v>
      </c>
      <c r="J24" s="13">
        <v>1.4350000000000001</v>
      </c>
      <c r="K24" s="19">
        <f t="shared" si="11"/>
        <v>15.717415115005474</v>
      </c>
      <c r="L24" s="59">
        <f t="shared" si="12"/>
        <v>74.863088718510411</v>
      </c>
      <c r="M24" s="13">
        <f t="shared" si="13"/>
        <v>17.330917874396139</v>
      </c>
      <c r="N24" s="22">
        <f t="shared" si="14"/>
        <v>82.66908212560385</v>
      </c>
    </row>
    <row r="25" spans="1:14">
      <c r="A25" s="89">
        <v>2006</v>
      </c>
      <c r="B25" s="67" t="s">
        <v>10</v>
      </c>
      <c r="C25" s="60">
        <v>1</v>
      </c>
      <c r="D25" s="61">
        <v>38838</v>
      </c>
      <c r="E25" s="60">
        <v>3</v>
      </c>
      <c r="F25" s="57">
        <v>2.3199136535348082</v>
      </c>
      <c r="G25" s="57">
        <v>0</v>
      </c>
      <c r="H25" s="57">
        <f t="shared" si="5"/>
        <v>0</v>
      </c>
      <c r="I25" s="57">
        <v>2.2039179708580678</v>
      </c>
      <c r="J25" s="57">
        <v>0</v>
      </c>
      <c r="K25" s="57">
        <f t="shared" si="6"/>
        <v>0</v>
      </c>
      <c r="L25" s="63">
        <f t="shared" si="7"/>
        <v>100</v>
      </c>
      <c r="M25" s="57">
        <f t="shared" si="8"/>
        <v>0</v>
      </c>
      <c r="N25" s="20">
        <f t="shared" si="9"/>
        <v>100</v>
      </c>
    </row>
    <row r="26" spans="1:14">
      <c r="A26" s="91"/>
      <c r="B26" s="9" t="s">
        <v>10</v>
      </c>
      <c r="C26" s="10">
        <v>1</v>
      </c>
      <c r="D26" s="11">
        <v>38853</v>
      </c>
      <c r="E26" s="10">
        <v>4</v>
      </c>
      <c r="F26" s="8">
        <v>1.72</v>
      </c>
      <c r="G26" s="8">
        <v>0</v>
      </c>
      <c r="H26" s="8">
        <f t="shared" si="5"/>
        <v>0</v>
      </c>
      <c r="I26" s="8">
        <v>1.63</v>
      </c>
      <c r="J26" s="8">
        <v>0</v>
      </c>
      <c r="K26" s="8">
        <f t="shared" si="6"/>
        <v>0</v>
      </c>
      <c r="L26" s="28">
        <f t="shared" si="7"/>
        <v>100</v>
      </c>
      <c r="M26" s="8">
        <f t="shared" si="8"/>
        <v>0</v>
      </c>
      <c r="N26" s="21">
        <f t="shared" si="9"/>
        <v>100</v>
      </c>
    </row>
    <row r="27" spans="1:14">
      <c r="A27" s="91"/>
      <c r="B27" s="9" t="s">
        <v>10</v>
      </c>
      <c r="C27" s="10">
        <v>1</v>
      </c>
      <c r="D27" s="11">
        <v>38871</v>
      </c>
      <c r="E27" s="10">
        <v>3</v>
      </c>
      <c r="F27" s="8">
        <v>2.11</v>
      </c>
      <c r="G27" s="8">
        <v>0</v>
      </c>
      <c r="H27" s="8">
        <f t="shared" si="5"/>
        <v>0</v>
      </c>
      <c r="I27" s="8">
        <v>2.0099999999999998</v>
      </c>
      <c r="J27" s="8">
        <v>0.67</v>
      </c>
      <c r="K27" s="8">
        <f t="shared" si="6"/>
        <v>31.753554502369671</v>
      </c>
      <c r="L27" s="28">
        <f t="shared" si="7"/>
        <v>68.246445497630333</v>
      </c>
      <c r="M27" s="8">
        <f t="shared" si="8"/>
        <v>33.333333333333336</v>
      </c>
      <c r="N27" s="21">
        <f t="shared" si="9"/>
        <v>66.666666666666657</v>
      </c>
    </row>
    <row r="28" spans="1:14">
      <c r="A28" s="91"/>
      <c r="B28" s="9" t="s">
        <v>10</v>
      </c>
      <c r="C28" s="10">
        <v>1</v>
      </c>
      <c r="D28" s="11">
        <v>38878</v>
      </c>
      <c r="E28" s="10">
        <v>3</v>
      </c>
      <c r="F28" s="8">
        <v>1.35</v>
      </c>
      <c r="G28" s="8">
        <v>0</v>
      </c>
      <c r="H28" s="8">
        <f t="shared" si="5"/>
        <v>0</v>
      </c>
      <c r="I28" s="8">
        <v>1.29</v>
      </c>
      <c r="J28" s="8">
        <v>0</v>
      </c>
      <c r="K28" s="8">
        <f t="shared" si="6"/>
        <v>0</v>
      </c>
      <c r="L28" s="28">
        <f t="shared" si="7"/>
        <v>100</v>
      </c>
      <c r="M28" s="8">
        <f t="shared" si="8"/>
        <v>0</v>
      </c>
      <c r="N28" s="21">
        <f t="shared" si="9"/>
        <v>100</v>
      </c>
    </row>
    <row r="29" spans="1:14">
      <c r="A29" s="91"/>
      <c r="B29" s="9" t="s">
        <v>10</v>
      </c>
      <c r="C29" s="10">
        <v>1</v>
      </c>
      <c r="D29" s="11">
        <v>38882</v>
      </c>
      <c r="E29" s="10">
        <v>3</v>
      </c>
      <c r="F29" s="8">
        <v>2.31</v>
      </c>
      <c r="G29" s="8">
        <v>0</v>
      </c>
      <c r="H29" s="8">
        <f t="shared" si="5"/>
        <v>0</v>
      </c>
      <c r="I29" s="8">
        <v>2.2000000000000002</v>
      </c>
      <c r="J29" s="8">
        <v>1.33</v>
      </c>
      <c r="K29" s="8">
        <f t="shared" si="6"/>
        <v>57.575757575757578</v>
      </c>
      <c r="L29" s="28">
        <f t="shared" si="7"/>
        <v>42.424242424242422</v>
      </c>
      <c r="M29" s="8">
        <f t="shared" si="8"/>
        <v>60.454545454545453</v>
      </c>
      <c r="N29" s="21">
        <f t="shared" si="9"/>
        <v>39.545454545454547</v>
      </c>
    </row>
    <row r="30" spans="1:14">
      <c r="A30" s="91"/>
      <c r="B30" s="9" t="s">
        <v>10</v>
      </c>
      <c r="C30" s="10">
        <v>1</v>
      </c>
      <c r="D30" s="11">
        <v>38887</v>
      </c>
      <c r="E30" s="10">
        <v>3</v>
      </c>
      <c r="F30" s="8">
        <v>2.71</v>
      </c>
      <c r="G30" s="8">
        <v>0</v>
      </c>
      <c r="H30" s="8">
        <f t="shared" si="5"/>
        <v>0</v>
      </c>
      <c r="I30" s="8">
        <v>2.0699999999999998</v>
      </c>
      <c r="J30" s="8">
        <v>1.42</v>
      </c>
      <c r="K30" s="8">
        <f t="shared" si="6"/>
        <v>52.398523985239855</v>
      </c>
      <c r="L30" s="28">
        <f t="shared" si="7"/>
        <v>47.601476014760145</v>
      </c>
      <c r="M30" s="8">
        <f t="shared" si="8"/>
        <v>68.59903381642512</v>
      </c>
      <c r="N30" s="21">
        <f t="shared" si="9"/>
        <v>31.40096618357488</v>
      </c>
    </row>
    <row r="31" spans="1:14">
      <c r="A31" s="91"/>
      <c r="B31" s="9" t="s">
        <v>10</v>
      </c>
      <c r="C31" s="10">
        <v>1</v>
      </c>
      <c r="D31" s="11">
        <v>38896</v>
      </c>
      <c r="E31" s="10">
        <v>3</v>
      </c>
      <c r="F31" s="8">
        <v>1.25</v>
      </c>
      <c r="G31" s="8">
        <v>0</v>
      </c>
      <c r="H31" s="8">
        <f t="shared" si="5"/>
        <v>0</v>
      </c>
      <c r="I31" s="8">
        <v>1.19</v>
      </c>
      <c r="J31" s="8">
        <v>0</v>
      </c>
      <c r="K31" s="8">
        <f t="shared" si="6"/>
        <v>0</v>
      </c>
      <c r="L31" s="28">
        <f t="shared" si="7"/>
        <v>100</v>
      </c>
      <c r="M31" s="8">
        <f t="shared" si="8"/>
        <v>0</v>
      </c>
      <c r="N31" s="21">
        <f t="shared" si="9"/>
        <v>100</v>
      </c>
    </row>
    <row r="32" spans="1:14">
      <c r="A32" s="91"/>
      <c r="B32" s="9" t="s">
        <v>10</v>
      </c>
      <c r="C32" s="10">
        <v>1</v>
      </c>
      <c r="D32" s="11">
        <v>38912</v>
      </c>
      <c r="E32" s="10">
        <v>2</v>
      </c>
      <c r="F32" s="8">
        <v>1.37</v>
      </c>
      <c r="G32" s="8">
        <v>0</v>
      </c>
      <c r="H32" s="8">
        <f t="shared" si="5"/>
        <v>0</v>
      </c>
      <c r="I32" s="8">
        <v>1.31</v>
      </c>
      <c r="J32" s="8">
        <v>0</v>
      </c>
      <c r="K32" s="8">
        <f t="shared" si="6"/>
        <v>0</v>
      </c>
      <c r="L32" s="28">
        <f t="shared" si="7"/>
        <v>99.999999999999986</v>
      </c>
      <c r="M32" s="8">
        <f t="shared" si="8"/>
        <v>0</v>
      </c>
      <c r="N32" s="21">
        <f t="shared" si="9"/>
        <v>100</v>
      </c>
    </row>
    <row r="33" spans="1:14">
      <c r="A33" s="91"/>
      <c r="B33" s="9" t="s">
        <v>10</v>
      </c>
      <c r="C33" s="10">
        <v>1</v>
      </c>
      <c r="D33" s="11">
        <v>38921</v>
      </c>
      <c r="E33" s="10">
        <v>4</v>
      </c>
      <c r="F33" s="8">
        <v>2.2999999999999998</v>
      </c>
      <c r="G33" s="8">
        <v>0</v>
      </c>
      <c r="H33" s="8">
        <f t="shared" si="5"/>
        <v>0</v>
      </c>
      <c r="I33" s="8">
        <v>2.19</v>
      </c>
      <c r="J33" s="8">
        <v>0</v>
      </c>
      <c r="K33" s="8">
        <f t="shared" si="6"/>
        <v>0</v>
      </c>
      <c r="L33" s="28">
        <f t="shared" si="7"/>
        <v>100</v>
      </c>
      <c r="M33" s="8">
        <f t="shared" si="8"/>
        <v>0</v>
      </c>
      <c r="N33" s="21">
        <f t="shared" si="9"/>
        <v>100</v>
      </c>
    </row>
    <row r="34" spans="1:14">
      <c r="A34" s="91"/>
      <c r="B34" s="4" t="s">
        <v>61</v>
      </c>
      <c r="C34" s="5">
        <v>1</v>
      </c>
      <c r="D34" s="11">
        <v>38831</v>
      </c>
      <c r="E34" s="5">
        <v>11</v>
      </c>
      <c r="F34" s="7">
        <v>14.86</v>
      </c>
      <c r="G34" s="7">
        <v>0.34</v>
      </c>
      <c r="H34" s="7">
        <f t="shared" si="5"/>
        <v>2.2880215343203232</v>
      </c>
      <c r="I34" s="7">
        <v>14.52</v>
      </c>
      <c r="J34" s="7">
        <v>5.99</v>
      </c>
      <c r="K34" s="7">
        <f t="shared" si="6"/>
        <v>40.309555854643342</v>
      </c>
      <c r="L34" s="28">
        <f t="shared" si="7"/>
        <v>57.402422611036336</v>
      </c>
      <c r="M34" s="8">
        <f t="shared" si="8"/>
        <v>41.253443526170805</v>
      </c>
      <c r="N34" s="21">
        <f t="shared" si="9"/>
        <v>58.746556473829202</v>
      </c>
    </row>
    <row r="35" spans="1:14">
      <c r="A35" s="91"/>
      <c r="B35" s="4" t="s">
        <v>61</v>
      </c>
      <c r="C35" s="5">
        <v>1</v>
      </c>
      <c r="D35" s="11">
        <v>38868</v>
      </c>
      <c r="E35" s="5">
        <v>11</v>
      </c>
      <c r="F35" s="7">
        <v>14.15</v>
      </c>
      <c r="G35" s="7">
        <v>0.77</v>
      </c>
      <c r="H35" s="7">
        <f t="shared" si="5"/>
        <v>5.4416961130742045</v>
      </c>
      <c r="I35" s="7">
        <v>13.37</v>
      </c>
      <c r="J35" s="7">
        <v>6.59</v>
      </c>
      <c r="K35" s="7">
        <f t="shared" si="6"/>
        <v>46.572438162544167</v>
      </c>
      <c r="L35" s="28">
        <f t="shared" si="7"/>
        <v>47.985865724381632</v>
      </c>
      <c r="M35" s="8">
        <f t="shared" si="8"/>
        <v>49.289454001495884</v>
      </c>
      <c r="N35" s="21">
        <f t="shared" si="9"/>
        <v>50.710545998504109</v>
      </c>
    </row>
    <row r="36" spans="1:14">
      <c r="A36" s="91"/>
      <c r="B36" s="4" t="s">
        <v>61</v>
      </c>
      <c r="C36" s="5">
        <v>1</v>
      </c>
      <c r="D36" s="11">
        <v>38902</v>
      </c>
      <c r="E36" s="5">
        <v>9</v>
      </c>
      <c r="F36" s="7">
        <v>9.76</v>
      </c>
      <c r="G36" s="7">
        <v>0.41</v>
      </c>
      <c r="H36" s="7">
        <f t="shared" si="5"/>
        <v>4.2008196721311473</v>
      </c>
      <c r="I36" s="7">
        <v>9.35</v>
      </c>
      <c r="J36" s="7">
        <v>4.3499999999999996</v>
      </c>
      <c r="K36" s="7">
        <f t="shared" si="6"/>
        <v>44.569672131147534</v>
      </c>
      <c r="L36" s="28">
        <f t="shared" si="7"/>
        <v>51.229508196721312</v>
      </c>
      <c r="M36" s="8">
        <f t="shared" si="8"/>
        <v>46.524064171122994</v>
      </c>
      <c r="N36" s="21">
        <f t="shared" si="9"/>
        <v>53.475935828877006</v>
      </c>
    </row>
    <row r="37" spans="1:14">
      <c r="A37" s="91"/>
      <c r="B37" s="4" t="s">
        <v>61</v>
      </c>
      <c r="C37" s="5">
        <v>1</v>
      </c>
      <c r="D37" s="11">
        <v>38942</v>
      </c>
      <c r="E37" s="5">
        <v>11</v>
      </c>
      <c r="F37" s="7">
        <v>12.04</v>
      </c>
      <c r="G37" s="7">
        <v>1.2</v>
      </c>
      <c r="H37" s="7">
        <f t="shared" si="5"/>
        <v>9.9667774086378742</v>
      </c>
      <c r="I37" s="7">
        <v>10.84</v>
      </c>
      <c r="J37" s="7">
        <v>3.08</v>
      </c>
      <c r="K37" s="7">
        <f t="shared" si="6"/>
        <v>25.581395348837212</v>
      </c>
      <c r="L37" s="28">
        <f t="shared" si="7"/>
        <v>64.451827242524928</v>
      </c>
      <c r="M37" s="8">
        <f t="shared" si="8"/>
        <v>28.413284132841333</v>
      </c>
      <c r="N37" s="21">
        <f t="shared" si="9"/>
        <v>71.586715867158674</v>
      </c>
    </row>
    <row r="38" spans="1:14">
      <c r="A38" s="91"/>
      <c r="B38" s="4" t="s">
        <v>61</v>
      </c>
      <c r="C38" s="5">
        <v>1</v>
      </c>
      <c r="D38" s="11">
        <v>39002</v>
      </c>
      <c r="E38" s="5">
        <v>7</v>
      </c>
      <c r="F38" s="7">
        <v>4.3600000000000003</v>
      </c>
      <c r="G38" s="7">
        <v>0.01</v>
      </c>
      <c r="H38" s="7">
        <f t="shared" si="5"/>
        <v>0.2293577981651376</v>
      </c>
      <c r="I38" s="7">
        <v>4.3499999999999996</v>
      </c>
      <c r="J38" s="7">
        <v>0</v>
      </c>
      <c r="K38" s="7">
        <f t="shared" si="6"/>
        <v>0</v>
      </c>
      <c r="L38" s="28">
        <f t="shared" si="7"/>
        <v>99.770642201834875</v>
      </c>
      <c r="M38" s="8">
        <f t="shared" si="8"/>
        <v>0</v>
      </c>
      <c r="N38" s="21">
        <f t="shared" si="9"/>
        <v>100</v>
      </c>
    </row>
    <row r="39" spans="1:14">
      <c r="A39" s="91"/>
      <c r="B39" s="4" t="s">
        <v>62</v>
      </c>
      <c r="C39" s="10" t="s">
        <v>12</v>
      </c>
      <c r="D39" s="11">
        <v>38878</v>
      </c>
      <c r="E39" s="5">
        <v>5</v>
      </c>
      <c r="F39" s="7">
        <v>8.85</v>
      </c>
      <c r="G39" s="7">
        <v>2.94</v>
      </c>
      <c r="H39" s="7">
        <f t="shared" si="5"/>
        <v>33.220338983050851</v>
      </c>
      <c r="I39" s="7">
        <v>5.9</v>
      </c>
      <c r="J39" s="7">
        <v>0</v>
      </c>
      <c r="K39" s="7">
        <f t="shared" si="6"/>
        <v>0</v>
      </c>
      <c r="L39" s="28">
        <f t="shared" si="7"/>
        <v>66.779661016949149</v>
      </c>
      <c r="M39" s="8">
        <f t="shared" si="8"/>
        <v>0</v>
      </c>
      <c r="N39" s="21">
        <f t="shared" si="9"/>
        <v>100</v>
      </c>
    </row>
    <row r="40" spans="1:14">
      <c r="A40" s="91"/>
      <c r="B40" s="4" t="s">
        <v>62</v>
      </c>
      <c r="C40" s="10" t="s">
        <v>12</v>
      </c>
      <c r="D40" s="11">
        <v>38893</v>
      </c>
      <c r="E40" s="5">
        <v>5</v>
      </c>
      <c r="F40" s="7">
        <v>7.61</v>
      </c>
      <c r="G40" s="7">
        <v>1.4</v>
      </c>
      <c r="H40" s="7">
        <f t="shared" si="5"/>
        <v>18.396846254927727</v>
      </c>
      <c r="I40" s="7">
        <v>6.2</v>
      </c>
      <c r="J40" s="8">
        <v>2.3333333333333334E-2</v>
      </c>
      <c r="K40" s="7">
        <f t="shared" si="6"/>
        <v>0.30661410424879543</v>
      </c>
      <c r="L40" s="28">
        <f t="shared" si="7"/>
        <v>81.296539640823482</v>
      </c>
      <c r="M40" s="8">
        <f t="shared" si="8"/>
        <v>0.37634408602150538</v>
      </c>
      <c r="N40" s="21">
        <f t="shared" si="9"/>
        <v>99.623655913978496</v>
      </c>
    </row>
    <row r="41" spans="1:14">
      <c r="A41" s="91"/>
      <c r="B41" s="4" t="s">
        <v>62</v>
      </c>
      <c r="C41" s="10">
        <v>1</v>
      </c>
      <c r="D41" s="11">
        <v>38921</v>
      </c>
      <c r="E41" s="5">
        <v>3</v>
      </c>
      <c r="F41" s="7">
        <v>6.87</v>
      </c>
      <c r="G41" s="7">
        <v>1.96</v>
      </c>
      <c r="H41" s="7">
        <f t="shared" si="5"/>
        <v>28.529839883551674</v>
      </c>
      <c r="I41" s="7">
        <v>4.92</v>
      </c>
      <c r="J41" s="8">
        <v>0.56999999999999995</v>
      </c>
      <c r="K41" s="7">
        <f t="shared" si="6"/>
        <v>8.2969432314410465</v>
      </c>
      <c r="L41" s="28">
        <f t="shared" si="7"/>
        <v>63.173216885007278</v>
      </c>
      <c r="M41" s="8">
        <f t="shared" si="8"/>
        <v>11.585365853658535</v>
      </c>
      <c r="N41" s="21">
        <f t="shared" si="9"/>
        <v>88.414634146341456</v>
      </c>
    </row>
    <row r="42" spans="1:14">
      <c r="A42" s="91"/>
      <c r="B42" s="4" t="s">
        <v>62</v>
      </c>
      <c r="C42" s="10">
        <v>2</v>
      </c>
      <c r="D42" s="11">
        <v>38926</v>
      </c>
      <c r="E42" s="5">
        <v>3</v>
      </c>
      <c r="F42" s="7">
        <v>13.23</v>
      </c>
      <c r="G42" s="7">
        <v>2.36</v>
      </c>
      <c r="H42" s="7">
        <f t="shared" si="5"/>
        <v>17.83824640967498</v>
      </c>
      <c r="I42" s="7">
        <v>10.86</v>
      </c>
      <c r="J42" s="8">
        <v>3.3</v>
      </c>
      <c r="K42" s="7">
        <f t="shared" si="6"/>
        <v>24.943310657596371</v>
      </c>
      <c r="L42" s="28">
        <f t="shared" si="7"/>
        <v>57.218442932728657</v>
      </c>
      <c r="M42" s="8">
        <f t="shared" si="8"/>
        <v>30.386740331491712</v>
      </c>
      <c r="N42" s="21">
        <f t="shared" si="9"/>
        <v>69.613259668508292</v>
      </c>
    </row>
    <row r="43" spans="1:14">
      <c r="A43" s="91"/>
      <c r="B43" s="4" t="s">
        <v>62</v>
      </c>
      <c r="C43" s="10" t="s">
        <v>12</v>
      </c>
      <c r="D43" s="11">
        <v>38939</v>
      </c>
      <c r="E43" s="5">
        <v>4</v>
      </c>
      <c r="F43" s="7">
        <v>4.54</v>
      </c>
      <c r="G43" s="7">
        <v>0.94</v>
      </c>
      <c r="H43" s="7">
        <f t="shared" si="5"/>
        <v>20.704845814977972</v>
      </c>
      <c r="I43" s="7">
        <v>3.6</v>
      </c>
      <c r="J43" s="8">
        <v>0.80000000000000016</v>
      </c>
      <c r="K43" s="7">
        <f t="shared" si="6"/>
        <v>17.621145374449341</v>
      </c>
      <c r="L43" s="28">
        <f t="shared" si="7"/>
        <v>61.674008810572687</v>
      </c>
      <c r="M43" s="8">
        <f t="shared" si="8"/>
        <v>22.222222222222225</v>
      </c>
      <c r="N43" s="21">
        <f t="shared" si="9"/>
        <v>77.777777777777771</v>
      </c>
    </row>
    <row r="44" spans="1:14">
      <c r="A44" s="91"/>
      <c r="B44" s="4" t="s">
        <v>62</v>
      </c>
      <c r="C44" s="10" t="s">
        <v>33</v>
      </c>
      <c r="D44" s="11">
        <v>38985</v>
      </c>
      <c r="E44" s="5">
        <v>4</v>
      </c>
      <c r="F44" s="7">
        <v>10.23</v>
      </c>
      <c r="G44" s="7">
        <v>2.41</v>
      </c>
      <c r="H44" s="7">
        <f t="shared" si="5"/>
        <v>23.558162267839688</v>
      </c>
      <c r="I44" s="7">
        <v>7.8</v>
      </c>
      <c r="J44" s="8">
        <v>1.59</v>
      </c>
      <c r="K44" s="7">
        <f t="shared" si="6"/>
        <v>15.542521994134896</v>
      </c>
      <c r="L44" s="28">
        <f t="shared" si="7"/>
        <v>60.899315738025415</v>
      </c>
      <c r="M44" s="8">
        <f t="shared" si="8"/>
        <v>20.384615384615387</v>
      </c>
      <c r="N44" s="21">
        <f t="shared" si="9"/>
        <v>79.615384615384627</v>
      </c>
    </row>
    <row r="45" spans="1:14">
      <c r="A45" s="91"/>
      <c r="B45" s="4" t="s">
        <v>64</v>
      </c>
      <c r="C45" s="10">
        <v>2</v>
      </c>
      <c r="D45" s="11">
        <v>38838</v>
      </c>
      <c r="E45" s="5">
        <v>11</v>
      </c>
      <c r="F45" s="7">
        <v>11.56</v>
      </c>
      <c r="G45" s="7">
        <v>1.43</v>
      </c>
      <c r="H45" s="7">
        <f t="shared" si="5"/>
        <v>12.370242214532871</v>
      </c>
      <c r="I45" s="7">
        <v>10.119999999999999</v>
      </c>
      <c r="J45" s="7">
        <v>3.19</v>
      </c>
      <c r="K45" s="7">
        <f t="shared" si="6"/>
        <v>27.59515570934256</v>
      </c>
      <c r="L45" s="28">
        <f t="shared" si="7"/>
        <v>60.034602076124578</v>
      </c>
      <c r="M45" s="8">
        <f t="shared" si="8"/>
        <v>31.521739130434785</v>
      </c>
      <c r="N45" s="21">
        <f t="shared" si="9"/>
        <v>68.478260869565219</v>
      </c>
    </row>
    <row r="46" spans="1:14">
      <c r="A46" s="91"/>
      <c r="B46" s="4" t="s">
        <v>64</v>
      </c>
      <c r="C46" s="10">
        <v>1</v>
      </c>
      <c r="D46" s="11">
        <v>38852</v>
      </c>
      <c r="E46" s="5">
        <v>5</v>
      </c>
      <c r="F46" s="7">
        <v>10.52</v>
      </c>
      <c r="G46" s="7">
        <v>1.85</v>
      </c>
      <c r="H46" s="7">
        <f t="shared" si="5"/>
        <v>17.585551330798481</v>
      </c>
      <c r="I46" s="7">
        <v>8.6999999999999993</v>
      </c>
      <c r="J46" s="7">
        <v>1.99</v>
      </c>
      <c r="K46" s="7">
        <f t="shared" si="6"/>
        <v>18.916349809885933</v>
      </c>
      <c r="L46" s="28">
        <f t="shared" si="7"/>
        <v>63.49809885931559</v>
      </c>
      <c r="M46" s="8">
        <f t="shared" si="8"/>
        <v>22.873563218390807</v>
      </c>
      <c r="N46" s="21">
        <f t="shared" si="9"/>
        <v>77.126436781609186</v>
      </c>
    </row>
    <row r="47" spans="1:14">
      <c r="A47" s="91"/>
      <c r="B47" s="4" t="s">
        <v>64</v>
      </c>
      <c r="C47" s="10" t="s">
        <v>16</v>
      </c>
      <c r="D47" s="11">
        <v>38875</v>
      </c>
      <c r="E47" s="5">
        <v>13</v>
      </c>
      <c r="F47" s="7">
        <v>8.02</v>
      </c>
      <c r="G47" s="7">
        <v>0.93</v>
      </c>
      <c r="H47" s="7">
        <f t="shared" si="5"/>
        <v>11.596009975062344</v>
      </c>
      <c r="I47" s="7">
        <v>7.14</v>
      </c>
      <c r="J47" s="8">
        <v>1.5649999999999999</v>
      </c>
      <c r="K47" s="7">
        <f t="shared" si="6"/>
        <v>19.513715710723194</v>
      </c>
      <c r="L47" s="28">
        <f t="shared" si="7"/>
        <v>68.890274314214466</v>
      </c>
      <c r="M47" s="8">
        <f t="shared" si="8"/>
        <v>21.918767507002801</v>
      </c>
      <c r="N47" s="21">
        <f t="shared" si="9"/>
        <v>78.081232492997188</v>
      </c>
    </row>
    <row r="48" spans="1:14">
      <c r="A48" s="91"/>
      <c r="B48" s="4" t="s">
        <v>64</v>
      </c>
      <c r="C48" s="10" t="s">
        <v>16</v>
      </c>
      <c r="D48" s="11">
        <v>38892</v>
      </c>
      <c r="E48" s="5">
        <v>17</v>
      </c>
      <c r="F48" s="5">
        <v>9.6199999999999992</v>
      </c>
      <c r="G48" s="7">
        <v>1.02</v>
      </c>
      <c r="H48" s="7">
        <f t="shared" si="5"/>
        <v>10.602910602910605</v>
      </c>
      <c r="I48" s="7">
        <v>8.67</v>
      </c>
      <c r="J48" s="8">
        <v>4.4000000000000004</v>
      </c>
      <c r="K48" s="7">
        <f t="shared" si="6"/>
        <v>45.738045738045749</v>
      </c>
      <c r="L48" s="28">
        <f t="shared" si="7"/>
        <v>43.659043659043654</v>
      </c>
      <c r="M48" s="8">
        <f t="shared" si="8"/>
        <v>50.749711649365636</v>
      </c>
      <c r="N48" s="21">
        <f t="shared" si="9"/>
        <v>49.250288350634371</v>
      </c>
    </row>
    <row r="49" spans="1:14" ht="15.75" thickBot="1">
      <c r="A49" s="90"/>
      <c r="B49" s="16" t="s">
        <v>64</v>
      </c>
      <c r="C49" s="12" t="s">
        <v>16</v>
      </c>
      <c r="D49" s="58">
        <v>38925</v>
      </c>
      <c r="E49" s="18">
        <v>21</v>
      </c>
      <c r="F49" s="19">
        <v>9.0500000000000007</v>
      </c>
      <c r="G49" s="19">
        <v>1.28</v>
      </c>
      <c r="H49" s="19">
        <f t="shared" si="5"/>
        <v>14.143646408839778</v>
      </c>
      <c r="I49" s="19">
        <v>7.76</v>
      </c>
      <c r="J49" s="13">
        <v>1.135</v>
      </c>
      <c r="K49" s="19">
        <f t="shared" si="6"/>
        <v>12.541436464088397</v>
      </c>
      <c r="L49" s="59">
        <f t="shared" si="7"/>
        <v>73.314917127071837</v>
      </c>
      <c r="M49" s="13">
        <f t="shared" si="8"/>
        <v>14.626288659793815</v>
      </c>
      <c r="N49" s="22">
        <f t="shared" si="9"/>
        <v>85.373711340206199</v>
      </c>
    </row>
    <row r="50" spans="1:14">
      <c r="A50" s="97">
        <v>2008</v>
      </c>
      <c r="B50" s="4" t="s">
        <v>10</v>
      </c>
      <c r="C50" s="10">
        <v>1</v>
      </c>
      <c r="D50" s="11">
        <v>39620</v>
      </c>
      <c r="E50" s="10">
        <v>3</v>
      </c>
      <c r="F50" s="8">
        <v>1.24</v>
      </c>
      <c r="G50" s="8">
        <v>0</v>
      </c>
      <c r="H50" s="8">
        <f t="shared" si="5"/>
        <v>0</v>
      </c>
      <c r="I50" s="8">
        <v>1.18</v>
      </c>
      <c r="J50" s="8">
        <v>0</v>
      </c>
      <c r="K50" s="8">
        <f t="shared" si="6"/>
        <v>0</v>
      </c>
      <c r="L50" s="28">
        <f t="shared" si="7"/>
        <v>100</v>
      </c>
      <c r="M50" s="8">
        <f t="shared" si="8"/>
        <v>0</v>
      </c>
      <c r="N50" s="21">
        <f t="shared" ref="N50:N61" si="15">(I50-J50)/I50*100</f>
        <v>100</v>
      </c>
    </row>
    <row r="51" spans="1:14">
      <c r="A51" s="97"/>
      <c r="B51" s="4" t="s">
        <v>10</v>
      </c>
      <c r="C51" s="10">
        <v>1</v>
      </c>
      <c r="D51" s="11">
        <v>39626</v>
      </c>
      <c r="E51" s="10">
        <v>2</v>
      </c>
      <c r="F51" s="8">
        <v>1.33</v>
      </c>
      <c r="G51" s="8">
        <v>0</v>
      </c>
      <c r="H51" s="8">
        <f t="shared" si="5"/>
        <v>0</v>
      </c>
      <c r="I51" s="8">
        <v>1.27</v>
      </c>
      <c r="J51" s="8">
        <v>0</v>
      </c>
      <c r="K51" s="8">
        <f t="shared" si="6"/>
        <v>0</v>
      </c>
      <c r="L51" s="28">
        <f t="shared" si="7"/>
        <v>100</v>
      </c>
      <c r="M51" s="8">
        <f t="shared" si="8"/>
        <v>0</v>
      </c>
      <c r="N51" s="21">
        <f t="shared" si="15"/>
        <v>100</v>
      </c>
    </row>
    <row r="52" spans="1:14">
      <c r="A52" s="97"/>
      <c r="B52" s="4" t="s">
        <v>10</v>
      </c>
      <c r="C52" s="10">
        <v>1</v>
      </c>
      <c r="D52" s="11">
        <v>39631</v>
      </c>
      <c r="E52" s="10">
        <v>3</v>
      </c>
      <c r="F52" s="8">
        <v>1.1599999999999999</v>
      </c>
      <c r="G52" s="8">
        <v>0</v>
      </c>
      <c r="H52" s="8">
        <f t="shared" si="5"/>
        <v>0</v>
      </c>
      <c r="I52" s="8">
        <v>1.1000000000000001</v>
      </c>
      <c r="J52" s="8">
        <v>0</v>
      </c>
      <c r="K52" s="8">
        <f t="shared" si="6"/>
        <v>0</v>
      </c>
      <c r="L52" s="28">
        <f t="shared" si="7"/>
        <v>100</v>
      </c>
      <c r="M52" s="8">
        <f t="shared" si="8"/>
        <v>0</v>
      </c>
      <c r="N52" s="21">
        <f t="shared" si="15"/>
        <v>100</v>
      </c>
    </row>
    <row r="53" spans="1:14">
      <c r="A53" s="97"/>
      <c r="B53" s="4" t="s">
        <v>10</v>
      </c>
      <c r="C53" s="10">
        <v>1</v>
      </c>
      <c r="D53" s="11">
        <v>39639</v>
      </c>
      <c r="E53" s="10">
        <v>4</v>
      </c>
      <c r="F53" s="8">
        <v>1.1000000000000001</v>
      </c>
      <c r="G53" s="8">
        <v>0</v>
      </c>
      <c r="H53" s="8">
        <f t="shared" si="5"/>
        <v>0</v>
      </c>
      <c r="I53" s="8">
        <v>1.05</v>
      </c>
      <c r="J53" s="8">
        <v>0.43</v>
      </c>
      <c r="K53" s="8">
        <f t="shared" si="6"/>
        <v>39.090909090909086</v>
      </c>
      <c r="L53" s="28">
        <f t="shared" si="7"/>
        <v>60.909090909090914</v>
      </c>
      <c r="M53" s="8">
        <f t="shared" si="8"/>
        <v>40.952380952380949</v>
      </c>
      <c r="N53" s="21">
        <f t="shared" si="15"/>
        <v>59.047619047619058</v>
      </c>
    </row>
    <row r="54" spans="1:14">
      <c r="A54" s="97"/>
      <c r="B54" s="4" t="s">
        <v>10</v>
      </c>
      <c r="C54" s="10">
        <v>1</v>
      </c>
      <c r="D54" s="11">
        <v>39652</v>
      </c>
      <c r="E54" s="10">
        <v>4</v>
      </c>
      <c r="F54" s="8">
        <v>1</v>
      </c>
      <c r="G54" s="8">
        <v>0</v>
      </c>
      <c r="H54" s="8">
        <f t="shared" si="5"/>
        <v>0</v>
      </c>
      <c r="I54" s="8">
        <v>0.95</v>
      </c>
      <c r="J54" s="8">
        <v>0</v>
      </c>
      <c r="K54" s="8">
        <f t="shared" si="6"/>
        <v>0</v>
      </c>
      <c r="L54" s="28">
        <f t="shared" si="7"/>
        <v>100</v>
      </c>
      <c r="M54" s="8">
        <f t="shared" si="8"/>
        <v>0</v>
      </c>
      <c r="N54" s="21">
        <f t="shared" si="15"/>
        <v>100</v>
      </c>
    </row>
    <row r="55" spans="1:14">
      <c r="A55" s="97"/>
      <c r="B55" s="4" t="s">
        <v>10</v>
      </c>
      <c r="C55" s="10">
        <v>1</v>
      </c>
      <c r="D55" s="11">
        <v>39660</v>
      </c>
      <c r="E55" s="10">
        <v>8</v>
      </c>
      <c r="F55" s="8">
        <v>2.97</v>
      </c>
      <c r="G55" s="8">
        <v>0</v>
      </c>
      <c r="H55" s="8">
        <f t="shared" si="5"/>
        <v>0</v>
      </c>
      <c r="I55" s="8">
        <v>2.82</v>
      </c>
      <c r="J55" s="8">
        <v>0.8</v>
      </c>
      <c r="K55" s="8">
        <f t="shared" si="6"/>
        <v>26.936026936026934</v>
      </c>
      <c r="L55" s="28">
        <f t="shared" si="7"/>
        <v>73.063973063973066</v>
      </c>
      <c r="M55" s="8">
        <f t="shared" si="8"/>
        <v>28.368794326241137</v>
      </c>
      <c r="N55" s="21">
        <f t="shared" si="15"/>
        <v>71.631205673758856</v>
      </c>
    </row>
    <row r="56" spans="1:14">
      <c r="A56" s="97"/>
      <c r="B56" s="4" t="s">
        <v>10</v>
      </c>
      <c r="C56" s="10">
        <v>1</v>
      </c>
      <c r="D56" s="11">
        <v>39668</v>
      </c>
      <c r="E56" s="10">
        <v>3</v>
      </c>
      <c r="F56" s="8">
        <v>0.84</v>
      </c>
      <c r="G56" s="8">
        <v>0</v>
      </c>
      <c r="H56" s="8">
        <f t="shared" si="5"/>
        <v>0</v>
      </c>
      <c r="I56" s="8">
        <v>0.8</v>
      </c>
      <c r="J56" s="8">
        <v>0.75</v>
      </c>
      <c r="K56" s="8">
        <f t="shared" si="6"/>
        <v>89.285714285714292</v>
      </c>
      <c r="L56" s="28">
        <f t="shared" si="7"/>
        <v>10.71428571428571</v>
      </c>
      <c r="M56" s="8">
        <f t="shared" si="8"/>
        <v>93.75</v>
      </c>
      <c r="N56" s="21">
        <f t="shared" si="15"/>
        <v>6.2500000000000053</v>
      </c>
    </row>
    <row r="57" spans="1:14">
      <c r="A57" s="97"/>
      <c r="B57" s="4" t="s">
        <v>10</v>
      </c>
      <c r="C57" s="10">
        <v>1</v>
      </c>
      <c r="D57" s="11">
        <v>39681</v>
      </c>
      <c r="E57" s="10">
        <v>9</v>
      </c>
      <c r="F57" s="8">
        <v>2.59</v>
      </c>
      <c r="G57" s="8">
        <v>0</v>
      </c>
      <c r="H57" s="8">
        <f t="shared" si="5"/>
        <v>0</v>
      </c>
      <c r="I57" s="8">
        <v>2.46</v>
      </c>
      <c r="J57" s="8">
        <v>1.08</v>
      </c>
      <c r="K57" s="8">
        <f t="shared" si="6"/>
        <v>41.698841698841704</v>
      </c>
      <c r="L57" s="28">
        <f t="shared" si="7"/>
        <v>58.301158301158296</v>
      </c>
      <c r="M57" s="8">
        <f t="shared" si="8"/>
        <v>43.902439024390247</v>
      </c>
      <c r="N57" s="21">
        <f t="shared" si="15"/>
        <v>56.097560975609753</v>
      </c>
    </row>
    <row r="58" spans="1:14">
      <c r="A58" s="97"/>
      <c r="B58" s="4" t="s">
        <v>10</v>
      </c>
      <c r="C58" s="10">
        <v>1</v>
      </c>
      <c r="D58" s="11">
        <v>39691</v>
      </c>
      <c r="E58" s="10">
        <v>2</v>
      </c>
      <c r="F58" s="8">
        <v>0.84</v>
      </c>
      <c r="G58" s="8">
        <v>0</v>
      </c>
      <c r="H58" s="8">
        <f t="shared" si="5"/>
        <v>0</v>
      </c>
      <c r="I58" s="8">
        <v>0.8</v>
      </c>
      <c r="J58" s="8">
        <v>0.19</v>
      </c>
      <c r="K58" s="8">
        <f t="shared" si="6"/>
        <v>22.61904761904762</v>
      </c>
      <c r="L58" s="28">
        <f t="shared" si="7"/>
        <v>77.380952380952365</v>
      </c>
      <c r="M58" s="8">
        <f t="shared" si="8"/>
        <v>23.75</v>
      </c>
      <c r="N58" s="21">
        <f t="shared" si="15"/>
        <v>76.25</v>
      </c>
    </row>
    <row r="59" spans="1:14">
      <c r="A59" s="97"/>
      <c r="B59" s="4" t="s">
        <v>10</v>
      </c>
      <c r="C59" s="10">
        <v>1</v>
      </c>
      <c r="D59" s="11">
        <v>39696</v>
      </c>
      <c r="E59" s="10">
        <v>3</v>
      </c>
      <c r="F59" s="8">
        <v>1.1299999999999999</v>
      </c>
      <c r="G59" s="8">
        <v>0</v>
      </c>
      <c r="H59" s="8">
        <f t="shared" si="5"/>
        <v>0</v>
      </c>
      <c r="I59" s="8">
        <v>1.08</v>
      </c>
      <c r="J59" s="8">
        <v>0.3</v>
      </c>
      <c r="K59" s="8">
        <f t="shared" si="6"/>
        <v>26.548672566371685</v>
      </c>
      <c r="L59" s="28">
        <f t="shared" si="7"/>
        <v>73.451327433628308</v>
      </c>
      <c r="M59" s="8">
        <f t="shared" si="8"/>
        <v>27.777777777777775</v>
      </c>
      <c r="N59" s="21">
        <f t="shared" si="15"/>
        <v>72.222222222222214</v>
      </c>
    </row>
    <row r="60" spans="1:14">
      <c r="A60" s="97"/>
      <c r="B60" s="4" t="s">
        <v>10</v>
      </c>
      <c r="C60" s="10">
        <v>1</v>
      </c>
      <c r="D60" s="11">
        <v>39701</v>
      </c>
      <c r="E60" s="10">
        <v>3</v>
      </c>
      <c r="F60" s="8">
        <v>1.45</v>
      </c>
      <c r="G60" s="8">
        <v>0</v>
      </c>
      <c r="H60" s="8">
        <f t="shared" si="5"/>
        <v>0</v>
      </c>
      <c r="I60" s="8">
        <v>1.38</v>
      </c>
      <c r="J60" s="8">
        <v>0.8</v>
      </c>
      <c r="K60" s="8">
        <f t="shared" si="6"/>
        <v>55.172413793103452</v>
      </c>
      <c r="L60" s="28">
        <f t="shared" si="7"/>
        <v>44.827586206896541</v>
      </c>
      <c r="M60" s="8">
        <f t="shared" si="8"/>
        <v>57.971014492753639</v>
      </c>
      <c r="N60" s="21">
        <f t="shared" si="15"/>
        <v>42.028985507246368</v>
      </c>
    </row>
    <row r="61" spans="1:14">
      <c r="A61" s="97"/>
      <c r="B61" s="4" t="s">
        <v>10</v>
      </c>
      <c r="C61" s="10">
        <v>1</v>
      </c>
      <c r="D61" s="11">
        <v>39705</v>
      </c>
      <c r="E61" s="10">
        <v>2</v>
      </c>
      <c r="F61" s="8">
        <v>1.47</v>
      </c>
      <c r="G61" s="8">
        <v>0</v>
      </c>
      <c r="H61" s="8">
        <f t="shared" si="5"/>
        <v>0</v>
      </c>
      <c r="I61" s="8">
        <v>1.4</v>
      </c>
      <c r="J61" s="8">
        <v>1</v>
      </c>
      <c r="K61" s="8">
        <f t="shared" si="6"/>
        <v>68.02721088435375</v>
      </c>
      <c r="L61" s="28">
        <f t="shared" si="7"/>
        <v>31.972789115646258</v>
      </c>
      <c r="M61" s="8">
        <f t="shared" si="8"/>
        <v>71.428571428571431</v>
      </c>
      <c r="N61" s="21">
        <f t="shared" si="15"/>
        <v>28.571428571428566</v>
      </c>
    </row>
    <row r="62" spans="1:14">
      <c r="A62" s="97"/>
      <c r="B62" s="4" t="s">
        <v>83</v>
      </c>
      <c r="C62" s="10">
        <v>1</v>
      </c>
      <c r="D62" s="11">
        <v>39636</v>
      </c>
      <c r="E62" s="10">
        <v>11</v>
      </c>
      <c r="F62" s="8">
        <v>14.819000000000001</v>
      </c>
      <c r="G62" s="8">
        <v>4</v>
      </c>
      <c r="H62" s="8">
        <f t="shared" ref="H62:H66" si="16">100*G62/F62</f>
        <v>26.992374654160198</v>
      </c>
      <c r="I62" s="8">
        <v>10.824</v>
      </c>
      <c r="J62" s="8">
        <v>2.6</v>
      </c>
      <c r="K62" s="8">
        <f t="shared" ref="K62:K66" si="17">100*J62/F62</f>
        <v>17.545043525204129</v>
      </c>
      <c r="L62" s="28">
        <f t="shared" ref="L62:L66" si="18">100*(F62-G62-J62)/F62</f>
        <v>55.462581820635677</v>
      </c>
      <c r="M62" s="8">
        <f t="shared" ref="M62:M66" si="19">J62/I62*100</f>
        <v>24.020694752402072</v>
      </c>
      <c r="N62" s="21">
        <f t="shared" ref="N62:N66" si="20">(I62-J62)/I62*100</f>
        <v>75.979305247597921</v>
      </c>
    </row>
    <row r="63" spans="1:14">
      <c r="A63" s="97"/>
      <c r="B63" s="4" t="s">
        <v>83</v>
      </c>
      <c r="C63" s="10">
        <v>1</v>
      </c>
      <c r="D63" s="11">
        <v>39686</v>
      </c>
      <c r="E63" s="10">
        <v>5</v>
      </c>
      <c r="F63" s="8">
        <v>10.686999999999999</v>
      </c>
      <c r="G63" s="8">
        <v>1.98</v>
      </c>
      <c r="H63" s="8">
        <f t="shared" si="16"/>
        <v>18.527182558248342</v>
      </c>
      <c r="I63" s="8">
        <v>8.7100000000000009</v>
      </c>
      <c r="J63" s="8">
        <v>3.06</v>
      </c>
      <c r="K63" s="8">
        <f t="shared" si="17"/>
        <v>28.632918499111071</v>
      </c>
      <c r="L63" s="28">
        <f t="shared" si="18"/>
        <v>52.839898942640581</v>
      </c>
      <c r="M63" s="8">
        <f t="shared" si="19"/>
        <v>35.132032146957513</v>
      </c>
      <c r="N63" s="21">
        <f t="shared" si="20"/>
        <v>64.867967853042472</v>
      </c>
    </row>
    <row r="64" spans="1:14">
      <c r="A64" s="97"/>
      <c r="B64" s="4" t="s">
        <v>84</v>
      </c>
      <c r="C64" s="10">
        <v>1</v>
      </c>
      <c r="D64" s="11">
        <v>39617</v>
      </c>
      <c r="E64" s="10">
        <v>6</v>
      </c>
      <c r="F64" s="8">
        <v>13.81</v>
      </c>
      <c r="G64" s="8">
        <v>1.89</v>
      </c>
      <c r="H64" s="8">
        <f t="shared" si="16"/>
        <v>13.685734974656047</v>
      </c>
      <c r="I64" s="8">
        <v>11.92</v>
      </c>
      <c r="J64" s="8">
        <v>2.93</v>
      </c>
      <c r="K64" s="8">
        <f t="shared" si="17"/>
        <v>21.21650977552498</v>
      </c>
      <c r="L64" s="28">
        <f t="shared" si="18"/>
        <v>65.097755249818974</v>
      </c>
      <c r="M64" s="8">
        <f t="shared" si="19"/>
        <v>24.580536912751679</v>
      </c>
      <c r="N64" s="21">
        <f t="shared" si="20"/>
        <v>75.419463087248332</v>
      </c>
    </row>
    <row r="65" spans="1:14">
      <c r="A65" s="97"/>
      <c r="B65" s="4" t="s">
        <v>84</v>
      </c>
      <c r="C65" s="10">
        <v>1</v>
      </c>
      <c r="D65" s="11">
        <v>39664</v>
      </c>
      <c r="E65" s="10">
        <v>3</v>
      </c>
      <c r="F65" s="8">
        <v>8.52</v>
      </c>
      <c r="G65" s="8">
        <v>1.49</v>
      </c>
      <c r="H65" s="8">
        <f t="shared" si="16"/>
        <v>17.488262910798124</v>
      </c>
      <c r="I65" s="8">
        <v>7.03</v>
      </c>
      <c r="J65" s="8">
        <v>0</v>
      </c>
      <c r="K65" s="8">
        <f t="shared" si="17"/>
        <v>0</v>
      </c>
      <c r="L65" s="28">
        <f t="shared" si="18"/>
        <v>82.511737089201873</v>
      </c>
      <c r="M65" s="8">
        <f t="shared" si="19"/>
        <v>0</v>
      </c>
      <c r="N65" s="21">
        <f t="shared" si="20"/>
        <v>100</v>
      </c>
    </row>
    <row r="66" spans="1:14" ht="15.75" thickBot="1">
      <c r="A66" s="98"/>
      <c r="B66" s="4" t="s">
        <v>84</v>
      </c>
      <c r="C66" s="10">
        <v>1</v>
      </c>
      <c r="D66" s="11">
        <v>39714</v>
      </c>
      <c r="E66" s="10">
        <v>9</v>
      </c>
      <c r="F66" s="8">
        <v>18.72</v>
      </c>
      <c r="G66" s="8">
        <v>1.52</v>
      </c>
      <c r="H66" s="8">
        <f t="shared" si="16"/>
        <v>8.119658119658121</v>
      </c>
      <c r="I66" s="8">
        <v>17.190000000000001</v>
      </c>
      <c r="J66" s="8">
        <v>7.91</v>
      </c>
      <c r="K66" s="8">
        <f t="shared" si="17"/>
        <v>42.254273504273506</v>
      </c>
      <c r="L66" s="28">
        <f t="shared" si="18"/>
        <v>49.626068376068375</v>
      </c>
      <c r="M66" s="8">
        <f t="shared" si="19"/>
        <v>46.015125072716693</v>
      </c>
      <c r="N66" s="21">
        <f t="shared" si="20"/>
        <v>53.984874927283307</v>
      </c>
    </row>
    <row r="67" spans="1:14">
      <c r="A67" s="38"/>
      <c r="B67" s="52"/>
      <c r="C67" s="60"/>
      <c r="D67" s="61"/>
      <c r="E67" s="60"/>
      <c r="F67" s="57"/>
      <c r="G67" s="57"/>
      <c r="H67" s="57"/>
      <c r="I67" s="57"/>
      <c r="J67" s="57"/>
      <c r="K67" s="57"/>
      <c r="L67" s="63"/>
      <c r="M67" s="57"/>
      <c r="N67" s="57"/>
    </row>
    <row r="68" spans="1:14">
      <c r="A68" s="26"/>
      <c r="B68" s="5"/>
      <c r="C68" s="10"/>
      <c r="D68" s="11"/>
      <c r="E68" s="10"/>
      <c r="F68" s="8"/>
      <c r="G68" s="8"/>
      <c r="H68" s="8"/>
      <c r="I68" s="8"/>
      <c r="J68" s="8"/>
      <c r="K68" s="8"/>
      <c r="L68" s="28"/>
      <c r="M68" s="8"/>
      <c r="N68" s="8"/>
    </row>
    <row r="69" spans="1:14">
      <c r="A69" s="26"/>
      <c r="B69" s="5"/>
      <c r="C69" s="10"/>
      <c r="D69" s="11"/>
      <c r="E69" s="10"/>
      <c r="F69" s="8"/>
      <c r="G69" s="8"/>
      <c r="H69" s="8"/>
      <c r="I69" s="8"/>
      <c r="J69" s="8"/>
      <c r="K69" s="8"/>
      <c r="L69" s="28"/>
      <c r="M69" s="8"/>
      <c r="N69" s="8"/>
    </row>
    <row r="70" spans="1:14">
      <c r="A70" s="26"/>
      <c r="B70" s="5"/>
      <c r="C70" s="10"/>
      <c r="D70" s="11"/>
      <c r="E70" s="10"/>
      <c r="F70" s="8"/>
      <c r="G70" s="8"/>
      <c r="H70" s="8"/>
      <c r="I70" s="8"/>
      <c r="J70" s="8"/>
      <c r="K70" s="8"/>
      <c r="L70" s="28"/>
      <c r="M70" s="8"/>
      <c r="N70" s="8"/>
    </row>
    <row r="71" spans="1:14">
      <c r="A71" s="26"/>
      <c r="B71" s="5"/>
      <c r="C71" s="10"/>
      <c r="D71" s="11"/>
      <c r="E71" s="10"/>
      <c r="F71" s="8"/>
      <c r="G71" s="8"/>
      <c r="H71" s="8"/>
      <c r="I71" s="8"/>
      <c r="J71" s="8"/>
      <c r="K71" s="8"/>
      <c r="L71" s="28"/>
      <c r="M71" s="8"/>
      <c r="N71" s="8"/>
    </row>
    <row r="72" spans="1:14">
      <c r="A72" s="26"/>
      <c r="B72" s="5"/>
      <c r="C72" s="10"/>
      <c r="D72" s="11"/>
      <c r="E72" s="10"/>
      <c r="F72" s="8"/>
      <c r="G72" s="8"/>
      <c r="H72" s="8"/>
      <c r="I72" s="8"/>
      <c r="J72" s="8"/>
      <c r="K72" s="8"/>
      <c r="L72" s="28"/>
      <c r="M72" s="8"/>
      <c r="N72" s="8"/>
    </row>
    <row r="73" spans="1:14">
      <c r="A73" s="26"/>
      <c r="B73" s="5"/>
      <c r="C73" s="10"/>
      <c r="D73" s="11"/>
      <c r="E73" s="10"/>
      <c r="F73" s="8"/>
      <c r="G73" s="8"/>
      <c r="H73" s="8"/>
      <c r="I73" s="8"/>
      <c r="J73" s="8"/>
      <c r="K73" s="8"/>
      <c r="L73" s="28"/>
      <c r="M73" s="8"/>
      <c r="N73" s="8"/>
    </row>
  </sheetData>
  <mergeCells count="5">
    <mergeCell ref="A3:A4"/>
    <mergeCell ref="A5:A24"/>
    <mergeCell ref="A25:A49"/>
    <mergeCell ref="A50:A66"/>
    <mergeCell ref="A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304"/>
  <sheetViews>
    <sheetView topLeftCell="A267" workbookViewId="0">
      <selection activeCell="A305" sqref="A305"/>
    </sheetView>
  </sheetViews>
  <sheetFormatPr defaultRowHeight="15"/>
  <cols>
    <col min="4" max="4" width="10.7109375" bestFit="1" customWidth="1"/>
    <col min="5" max="6" width="11" customWidth="1"/>
    <col min="7" max="7" width="10.140625" customWidth="1"/>
    <col min="8" max="8" width="11.85546875" customWidth="1"/>
    <col min="9" max="9" width="11" customWidth="1"/>
    <col min="10" max="10" width="11.7109375" customWidth="1"/>
    <col min="11" max="11" width="11.85546875" customWidth="1"/>
    <col min="12" max="12" width="7.42578125" bestFit="1" customWidth="1"/>
    <col min="13" max="13" width="16.85546875" customWidth="1"/>
    <col min="14" max="14" width="13.42578125" customWidth="1"/>
  </cols>
  <sheetData>
    <row r="1" spans="1:14" ht="46.5" customHeight="1" thickBot="1">
      <c r="A1" s="48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43</v>
      </c>
      <c r="I1" s="49" t="s">
        <v>7</v>
      </c>
      <c r="J1" s="49" t="s">
        <v>8</v>
      </c>
      <c r="K1" s="49" t="s">
        <v>44</v>
      </c>
      <c r="L1" s="49" t="s">
        <v>104</v>
      </c>
      <c r="M1" s="49" t="s">
        <v>93</v>
      </c>
      <c r="N1" s="50" t="s">
        <v>105</v>
      </c>
    </row>
    <row r="2" spans="1:14" ht="15.75" customHeight="1" thickBot="1">
      <c r="A2" s="101" t="s">
        <v>109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3"/>
    </row>
    <row r="3" spans="1:14" ht="15.75" thickBot="1">
      <c r="A3" s="71">
        <v>2004</v>
      </c>
      <c r="B3" s="52" t="s">
        <v>63</v>
      </c>
      <c r="C3" s="53">
        <v>1</v>
      </c>
      <c r="D3" s="54">
        <v>38176</v>
      </c>
      <c r="E3" s="55">
        <v>3</v>
      </c>
      <c r="F3" s="55">
        <v>5.55</v>
      </c>
      <c r="G3" s="55">
        <v>0.28999999999999998</v>
      </c>
      <c r="H3" s="56">
        <f t="shared" ref="H3" si="0">100*G3/F3</f>
        <v>5.2252252252252251</v>
      </c>
      <c r="I3" s="56">
        <v>5.27</v>
      </c>
      <c r="J3" s="56">
        <v>0.68</v>
      </c>
      <c r="K3" s="56">
        <f>100*J3/F3</f>
        <v>12.252252252252253</v>
      </c>
      <c r="L3" s="56">
        <f>100*(F3-G3-J3)/F3</f>
        <v>82.522522522522522</v>
      </c>
      <c r="M3" s="57">
        <f>J3/I3*100</f>
        <v>12.903225806451616</v>
      </c>
      <c r="N3" s="20">
        <f>(I3-J3)/I3*100</f>
        <v>87.096774193548384</v>
      </c>
    </row>
    <row r="4" spans="1:14">
      <c r="A4" s="89">
        <v>2005</v>
      </c>
      <c r="B4" s="52" t="s">
        <v>63</v>
      </c>
      <c r="C4" s="60">
        <v>1</v>
      </c>
      <c r="D4" s="61">
        <v>38525</v>
      </c>
      <c r="E4" s="52">
        <v>3</v>
      </c>
      <c r="F4" s="62">
        <v>5.27</v>
      </c>
      <c r="G4" s="62">
        <v>0.77</v>
      </c>
      <c r="H4" s="62">
        <f t="shared" ref="H4:H7" si="1">100*G4/F4</f>
        <v>14.611005692599623</v>
      </c>
      <c r="I4" s="62">
        <v>4.49</v>
      </c>
      <c r="J4" s="57">
        <v>1.73</v>
      </c>
      <c r="K4" s="62">
        <f t="shared" ref="K4:K9" si="2">100*J4/F4</f>
        <v>32.827324478178369</v>
      </c>
      <c r="L4" s="63">
        <f t="shared" ref="L4:L9" si="3">100*(F4-G4-J4)/F4</f>
        <v>52.561669829222012</v>
      </c>
      <c r="M4" s="57">
        <f t="shared" ref="M4:M9" si="4">J4/I4*100</f>
        <v>38.530066815144764</v>
      </c>
      <c r="N4" s="20">
        <f t="shared" ref="N4:N9" si="5">(I4-J4)/I4*100</f>
        <v>61.469933184855243</v>
      </c>
    </row>
    <row r="5" spans="1:14" ht="15.75" thickBot="1">
      <c r="A5" s="90"/>
      <c r="B5" s="18" t="s">
        <v>63</v>
      </c>
      <c r="C5" s="12">
        <v>1</v>
      </c>
      <c r="D5" s="58">
        <v>38573</v>
      </c>
      <c r="E5" s="18">
        <v>3</v>
      </c>
      <c r="F5" s="19">
        <v>5.59</v>
      </c>
      <c r="G5" s="19">
        <v>0.54</v>
      </c>
      <c r="H5" s="19">
        <f t="shared" si="1"/>
        <v>9.6601073345259394</v>
      </c>
      <c r="I5" s="19">
        <v>5.05</v>
      </c>
      <c r="J5" s="13">
        <v>0</v>
      </c>
      <c r="K5" s="19">
        <f t="shared" si="2"/>
        <v>0</v>
      </c>
      <c r="L5" s="59">
        <f t="shared" si="3"/>
        <v>90.339892665474068</v>
      </c>
      <c r="M5" s="13">
        <f t="shared" si="4"/>
        <v>0</v>
      </c>
      <c r="N5" s="22">
        <f t="shared" si="5"/>
        <v>100</v>
      </c>
    </row>
    <row r="6" spans="1:14">
      <c r="A6" s="89">
        <v>2006</v>
      </c>
      <c r="B6" s="68" t="s">
        <v>63</v>
      </c>
      <c r="C6" s="60">
        <v>1</v>
      </c>
      <c r="D6" s="61">
        <v>38859</v>
      </c>
      <c r="E6" s="52">
        <v>3</v>
      </c>
      <c r="F6" s="62">
        <v>12.43</v>
      </c>
      <c r="G6" s="62">
        <v>0.65</v>
      </c>
      <c r="H6" s="62">
        <f t="shared" si="1"/>
        <v>5.2292839903459374</v>
      </c>
      <c r="I6" s="62">
        <v>11.79</v>
      </c>
      <c r="J6" s="62">
        <v>3.6</v>
      </c>
      <c r="K6" s="62">
        <f t="shared" si="2"/>
        <v>28.962188254223655</v>
      </c>
      <c r="L6" s="63">
        <f t="shared" si="3"/>
        <v>65.808527755430418</v>
      </c>
      <c r="M6" s="57">
        <f t="shared" si="4"/>
        <v>30.534351145038169</v>
      </c>
      <c r="N6" s="20">
        <f t="shared" si="5"/>
        <v>69.465648854961842</v>
      </c>
    </row>
    <row r="7" spans="1:14" ht="15.75" thickBot="1">
      <c r="A7" s="90"/>
      <c r="B7" s="16" t="s">
        <v>63</v>
      </c>
      <c r="C7" s="12">
        <v>2</v>
      </c>
      <c r="D7" s="58">
        <v>38963</v>
      </c>
      <c r="E7" s="18">
        <v>3</v>
      </c>
      <c r="F7" s="19">
        <v>14.14</v>
      </c>
      <c r="G7" s="19">
        <v>0.15</v>
      </c>
      <c r="H7" s="19">
        <f t="shared" si="1"/>
        <v>1.0608203677510608</v>
      </c>
      <c r="I7" s="19">
        <v>13.98</v>
      </c>
      <c r="J7" s="19">
        <v>5.65</v>
      </c>
      <c r="K7" s="19">
        <f t="shared" si="2"/>
        <v>39.957567185289953</v>
      </c>
      <c r="L7" s="59">
        <f t="shared" si="3"/>
        <v>58.981612446958977</v>
      </c>
      <c r="M7" s="13">
        <f t="shared" si="4"/>
        <v>40.414878397711021</v>
      </c>
      <c r="N7" s="22">
        <f t="shared" si="5"/>
        <v>59.585121602288979</v>
      </c>
    </row>
    <row r="8" spans="1:14">
      <c r="A8" s="99">
        <v>2008</v>
      </c>
      <c r="B8" s="5" t="s">
        <v>63</v>
      </c>
      <c r="C8" s="10">
        <v>1</v>
      </c>
      <c r="D8" s="11">
        <v>39616</v>
      </c>
      <c r="E8" s="10">
        <v>3</v>
      </c>
      <c r="F8" s="8">
        <v>8.83</v>
      </c>
      <c r="G8" s="8">
        <v>0</v>
      </c>
      <c r="H8" s="8">
        <f>100*G8/F8</f>
        <v>0</v>
      </c>
      <c r="I8" s="8">
        <v>8.82</v>
      </c>
      <c r="J8" s="8">
        <v>3.83</v>
      </c>
      <c r="K8" s="8">
        <f t="shared" si="2"/>
        <v>43.374858437146095</v>
      </c>
      <c r="L8" s="28">
        <f t="shared" si="3"/>
        <v>56.625141562853905</v>
      </c>
      <c r="M8" s="8">
        <f t="shared" si="4"/>
        <v>43.424036281179141</v>
      </c>
      <c r="N8" s="21">
        <f t="shared" si="5"/>
        <v>56.575963718820866</v>
      </c>
    </row>
    <row r="9" spans="1:14" ht="15.75" thickBot="1">
      <c r="A9" s="100"/>
      <c r="B9" s="18" t="s">
        <v>63</v>
      </c>
      <c r="C9" s="12">
        <v>1</v>
      </c>
      <c r="D9" s="58">
        <v>39639</v>
      </c>
      <c r="E9" s="12">
        <v>3</v>
      </c>
      <c r="F9" s="13">
        <v>7.24</v>
      </c>
      <c r="G9" s="13">
        <v>0.52</v>
      </c>
      <c r="H9" s="13">
        <f t="shared" ref="H9" si="6">100*G9/F9</f>
        <v>7.1823204419889501</v>
      </c>
      <c r="I9" s="13">
        <v>6.72</v>
      </c>
      <c r="J9" s="13">
        <v>3.76</v>
      </c>
      <c r="K9" s="13">
        <f t="shared" si="2"/>
        <v>51.933701657458563</v>
      </c>
      <c r="L9" s="59">
        <f t="shared" si="3"/>
        <v>40.883977900552502</v>
      </c>
      <c r="M9" s="13">
        <f t="shared" si="4"/>
        <v>55.952380952380956</v>
      </c>
      <c r="N9" s="22">
        <f t="shared" si="5"/>
        <v>44.047619047619044</v>
      </c>
    </row>
    <row r="10" spans="1:14" ht="15.75" thickBot="1">
      <c r="A10" s="104" t="s">
        <v>107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1:14">
      <c r="A11" s="89">
        <v>2004</v>
      </c>
      <c r="B11" s="120" t="s">
        <v>72</v>
      </c>
      <c r="C11" s="55">
        <v>1</v>
      </c>
      <c r="D11" s="121">
        <v>38170</v>
      </c>
      <c r="E11" s="55">
        <v>3</v>
      </c>
      <c r="F11" s="56">
        <v>2.7229999999999999</v>
      </c>
      <c r="G11" s="56">
        <v>0</v>
      </c>
      <c r="H11" s="56">
        <f t="shared" ref="H11:H76" si="7">100*G11/F11</f>
        <v>0</v>
      </c>
      <c r="I11" s="56">
        <v>2.73</v>
      </c>
      <c r="J11" s="55">
        <v>0.28999999999999998</v>
      </c>
      <c r="K11" s="56">
        <f t="shared" ref="K11:K23" si="8">100*J11/F11</f>
        <v>10.650018362100624</v>
      </c>
      <c r="L11" s="56">
        <f t="shared" ref="L11:L23" si="9">100*(F11-G11-J11)/F11</f>
        <v>89.349981637899376</v>
      </c>
      <c r="M11" s="57">
        <f t="shared" ref="M11:M23" si="10">J11/I11*100</f>
        <v>10.622710622710622</v>
      </c>
      <c r="N11" s="20">
        <f t="shared" ref="N11:N76" si="11">(I11-J11)/I11*100</f>
        <v>89.377289377289372</v>
      </c>
    </row>
    <row r="12" spans="1:14">
      <c r="A12" s="91"/>
      <c r="B12" s="122" t="s">
        <v>72</v>
      </c>
      <c r="C12" s="30">
        <v>1</v>
      </c>
      <c r="D12" s="32">
        <v>38182</v>
      </c>
      <c r="E12" s="30">
        <v>3</v>
      </c>
      <c r="F12" s="33">
        <v>2.702</v>
      </c>
      <c r="G12" s="33">
        <v>0</v>
      </c>
      <c r="H12" s="33">
        <f t="shared" si="7"/>
        <v>0</v>
      </c>
      <c r="I12" s="33">
        <v>2.7</v>
      </c>
      <c r="J12" s="30">
        <v>0.03</v>
      </c>
      <c r="K12" s="33">
        <f t="shared" si="8"/>
        <v>1.1102886750555145</v>
      </c>
      <c r="L12" s="33">
        <f t="shared" si="9"/>
        <v>98.889711324944486</v>
      </c>
      <c r="M12" s="8">
        <f t="shared" si="10"/>
        <v>1.1111111111111109</v>
      </c>
      <c r="N12" s="21">
        <f t="shared" si="11"/>
        <v>98.888888888888886</v>
      </c>
    </row>
    <row r="13" spans="1:14">
      <c r="A13" s="91"/>
      <c r="B13" s="122" t="s">
        <v>92</v>
      </c>
      <c r="C13" s="30">
        <v>1</v>
      </c>
      <c r="D13" s="32">
        <v>38159</v>
      </c>
      <c r="E13" s="30">
        <v>3</v>
      </c>
      <c r="F13" s="33">
        <v>4.46</v>
      </c>
      <c r="G13" s="30">
        <v>0.27</v>
      </c>
      <c r="H13" s="33">
        <f t="shared" si="7"/>
        <v>6.0538116591928253</v>
      </c>
      <c r="I13" s="33">
        <v>4.1900000000000004</v>
      </c>
      <c r="J13" s="30">
        <v>0.78</v>
      </c>
      <c r="K13" s="33">
        <f t="shared" si="8"/>
        <v>17.488789237668161</v>
      </c>
      <c r="L13" s="33">
        <f t="shared" si="9"/>
        <v>76.457399103138997</v>
      </c>
      <c r="M13" s="8">
        <f t="shared" si="10"/>
        <v>18.61575178997613</v>
      </c>
      <c r="N13" s="21">
        <f t="shared" si="11"/>
        <v>81.384248210023856</v>
      </c>
    </row>
    <row r="14" spans="1:14">
      <c r="A14" s="91"/>
      <c r="B14" s="122" t="s">
        <v>85</v>
      </c>
      <c r="C14" s="30">
        <v>1</v>
      </c>
      <c r="D14" s="32">
        <v>38168</v>
      </c>
      <c r="E14" s="30">
        <v>3</v>
      </c>
      <c r="F14" s="33">
        <v>2.69</v>
      </c>
      <c r="G14" s="33">
        <v>0</v>
      </c>
      <c r="H14" s="33">
        <f t="shared" si="7"/>
        <v>0</v>
      </c>
      <c r="I14" s="33">
        <v>2.69</v>
      </c>
      <c r="J14" s="33">
        <v>0</v>
      </c>
      <c r="K14" s="33">
        <f t="shared" si="8"/>
        <v>0</v>
      </c>
      <c r="L14" s="33">
        <f t="shared" si="9"/>
        <v>100</v>
      </c>
      <c r="M14" s="8">
        <f t="shared" si="10"/>
        <v>0</v>
      </c>
      <c r="N14" s="21">
        <f t="shared" si="11"/>
        <v>100</v>
      </c>
    </row>
    <row r="15" spans="1:14" ht="15.75" thickBot="1">
      <c r="A15" s="90"/>
      <c r="B15" s="123" t="s">
        <v>85</v>
      </c>
      <c r="C15" s="31">
        <v>2</v>
      </c>
      <c r="D15" s="36">
        <v>38176</v>
      </c>
      <c r="E15" s="31">
        <v>3</v>
      </c>
      <c r="F15" s="34">
        <v>3.37</v>
      </c>
      <c r="G15" s="34">
        <v>0</v>
      </c>
      <c r="H15" s="34">
        <f t="shared" si="7"/>
        <v>0</v>
      </c>
      <c r="I15" s="34">
        <v>3.3732000000000002</v>
      </c>
      <c r="J15" s="34">
        <v>0</v>
      </c>
      <c r="K15" s="34">
        <f t="shared" si="8"/>
        <v>0</v>
      </c>
      <c r="L15" s="34">
        <f t="shared" si="9"/>
        <v>100</v>
      </c>
      <c r="M15" s="13">
        <f t="shared" si="10"/>
        <v>0</v>
      </c>
      <c r="N15" s="22">
        <f t="shared" si="11"/>
        <v>100</v>
      </c>
    </row>
    <row r="16" spans="1:14">
      <c r="A16" s="89">
        <v>2005</v>
      </c>
      <c r="B16" s="68" t="s">
        <v>72</v>
      </c>
      <c r="C16" s="60" t="s">
        <v>16</v>
      </c>
      <c r="D16" s="61">
        <v>38506</v>
      </c>
      <c r="E16" s="52">
        <v>3</v>
      </c>
      <c r="F16" s="62">
        <v>10.43</v>
      </c>
      <c r="G16" s="62">
        <v>0.69</v>
      </c>
      <c r="H16" s="62">
        <f t="shared" si="7"/>
        <v>6.615532118887824</v>
      </c>
      <c r="I16" s="62">
        <v>9.75</v>
      </c>
      <c r="J16" s="62">
        <v>2.0549999999999997</v>
      </c>
      <c r="K16" s="62">
        <f t="shared" si="8"/>
        <v>19.702780441035472</v>
      </c>
      <c r="L16" s="63">
        <f t="shared" si="9"/>
        <v>73.681687440076701</v>
      </c>
      <c r="M16" s="62">
        <f t="shared" si="10"/>
        <v>21.076923076923073</v>
      </c>
      <c r="N16" s="20">
        <f t="shared" si="11"/>
        <v>78.923076923076934</v>
      </c>
    </row>
    <row r="17" spans="1:14">
      <c r="A17" s="91"/>
      <c r="B17" s="4" t="s">
        <v>72</v>
      </c>
      <c r="C17" s="10" t="s">
        <v>14</v>
      </c>
      <c r="D17" s="11">
        <v>38513</v>
      </c>
      <c r="E17" s="5">
        <v>3</v>
      </c>
      <c r="F17" s="7">
        <v>8.34</v>
      </c>
      <c r="G17" s="7">
        <v>1.96</v>
      </c>
      <c r="H17" s="7">
        <f t="shared" si="7"/>
        <v>23.501199040767386</v>
      </c>
      <c r="I17" s="7">
        <v>6.39</v>
      </c>
      <c r="J17" s="7">
        <v>0.15</v>
      </c>
      <c r="K17" s="7">
        <f t="shared" si="8"/>
        <v>1.7985611510791366</v>
      </c>
      <c r="L17" s="28">
        <f t="shared" si="9"/>
        <v>74.700239808153484</v>
      </c>
      <c r="M17" s="7">
        <f t="shared" si="10"/>
        <v>2.3474178403755865</v>
      </c>
      <c r="N17" s="21">
        <f t="shared" si="11"/>
        <v>97.652582159624416</v>
      </c>
    </row>
    <row r="18" spans="1:14">
      <c r="A18" s="91"/>
      <c r="B18" s="4" t="s">
        <v>72</v>
      </c>
      <c r="C18" s="10">
        <v>4</v>
      </c>
      <c r="D18" s="11">
        <v>38518</v>
      </c>
      <c r="E18" s="5">
        <v>1</v>
      </c>
      <c r="F18" s="7">
        <v>2.46</v>
      </c>
      <c r="G18" s="7">
        <v>0.44</v>
      </c>
      <c r="H18" s="7">
        <f t="shared" si="7"/>
        <v>17.886178861788618</v>
      </c>
      <c r="I18" s="7">
        <v>2.02</v>
      </c>
      <c r="J18" s="7">
        <v>0.68</v>
      </c>
      <c r="K18" s="7">
        <f t="shared" si="8"/>
        <v>27.64227642276423</v>
      </c>
      <c r="L18" s="28">
        <f t="shared" si="9"/>
        <v>54.471544715447152</v>
      </c>
      <c r="M18" s="7">
        <f t="shared" si="10"/>
        <v>33.663366336633665</v>
      </c>
      <c r="N18" s="21">
        <f t="shared" si="11"/>
        <v>66.336633663366328</v>
      </c>
    </row>
    <row r="19" spans="1:14">
      <c r="A19" s="91"/>
      <c r="B19" s="4" t="s">
        <v>72</v>
      </c>
      <c r="C19" s="10" t="s">
        <v>16</v>
      </c>
      <c r="D19" s="11">
        <v>38552</v>
      </c>
      <c r="E19" s="5">
        <v>3</v>
      </c>
      <c r="F19" s="7">
        <v>11.66</v>
      </c>
      <c r="G19" s="7">
        <v>0.67</v>
      </c>
      <c r="H19" s="7">
        <f t="shared" si="7"/>
        <v>5.7461406518010287</v>
      </c>
      <c r="I19" s="7">
        <v>10.98</v>
      </c>
      <c r="J19" s="7">
        <v>3.66</v>
      </c>
      <c r="K19" s="7">
        <f t="shared" si="8"/>
        <v>31.389365351629504</v>
      </c>
      <c r="L19" s="28">
        <f t="shared" si="9"/>
        <v>62.864493996569465</v>
      </c>
      <c r="M19" s="7">
        <f t="shared" si="10"/>
        <v>33.333333333333329</v>
      </c>
      <c r="N19" s="21">
        <f t="shared" si="11"/>
        <v>66.666666666666657</v>
      </c>
    </row>
    <row r="20" spans="1:14">
      <c r="A20" s="91"/>
      <c r="B20" s="4" t="s">
        <v>72</v>
      </c>
      <c r="C20" s="10" t="s">
        <v>14</v>
      </c>
      <c r="D20" s="11">
        <v>38575</v>
      </c>
      <c r="E20" s="5">
        <v>3</v>
      </c>
      <c r="F20" s="7">
        <v>9.3800000000000008</v>
      </c>
      <c r="G20" s="7">
        <v>1.38</v>
      </c>
      <c r="H20" s="7">
        <f t="shared" si="7"/>
        <v>14.712153518123666</v>
      </c>
      <c r="I20" s="7">
        <v>8.01</v>
      </c>
      <c r="J20" s="7">
        <v>0</v>
      </c>
      <c r="K20" s="7">
        <f t="shared" si="8"/>
        <v>0</v>
      </c>
      <c r="L20" s="28">
        <f t="shared" si="9"/>
        <v>85.287846481876329</v>
      </c>
      <c r="M20" s="7">
        <f t="shared" si="10"/>
        <v>0</v>
      </c>
      <c r="N20" s="21">
        <f t="shared" si="11"/>
        <v>100</v>
      </c>
    </row>
    <row r="21" spans="1:14">
      <c r="A21" s="91"/>
      <c r="B21" s="4" t="s">
        <v>73</v>
      </c>
      <c r="C21" s="10" t="s">
        <v>81</v>
      </c>
      <c r="D21" s="11">
        <v>38491</v>
      </c>
      <c r="E21" s="5">
        <v>3</v>
      </c>
      <c r="F21" s="7">
        <v>6.83</v>
      </c>
      <c r="G21" s="7">
        <v>0.47</v>
      </c>
      <c r="H21" s="7">
        <f t="shared" si="7"/>
        <v>6.8814055636896043</v>
      </c>
      <c r="I21" s="7">
        <v>6.36</v>
      </c>
      <c r="J21" s="10">
        <v>1.0899999999999999</v>
      </c>
      <c r="K21" s="7">
        <f t="shared" si="8"/>
        <v>15.959004392386527</v>
      </c>
      <c r="L21" s="28">
        <f t="shared" si="9"/>
        <v>77.15959004392387</v>
      </c>
      <c r="M21" s="7">
        <f t="shared" si="10"/>
        <v>17.138364779874209</v>
      </c>
      <c r="N21" s="21">
        <f t="shared" si="11"/>
        <v>82.861635220125791</v>
      </c>
    </row>
    <row r="22" spans="1:14">
      <c r="A22" s="91"/>
      <c r="B22" s="4" t="s">
        <v>73</v>
      </c>
      <c r="C22" s="10" t="s">
        <v>16</v>
      </c>
      <c r="D22" s="11">
        <v>38503</v>
      </c>
      <c r="E22" s="5">
        <v>3</v>
      </c>
      <c r="F22" s="7">
        <v>4.1399999999999997</v>
      </c>
      <c r="G22" s="7">
        <v>0.39</v>
      </c>
      <c r="H22" s="7">
        <f t="shared" si="7"/>
        <v>9.4202898550724647</v>
      </c>
      <c r="I22" s="7">
        <v>3.75</v>
      </c>
      <c r="J22" s="7">
        <v>0</v>
      </c>
      <c r="K22" s="7">
        <f t="shared" si="8"/>
        <v>0</v>
      </c>
      <c r="L22" s="28">
        <f t="shared" si="9"/>
        <v>90.579710144927532</v>
      </c>
      <c r="M22" s="7">
        <f t="shared" si="10"/>
        <v>0</v>
      </c>
      <c r="N22" s="21">
        <f t="shared" si="11"/>
        <v>100</v>
      </c>
    </row>
    <row r="23" spans="1:14">
      <c r="A23" s="91"/>
      <c r="B23" s="4" t="s">
        <v>73</v>
      </c>
      <c r="C23" s="10">
        <v>3</v>
      </c>
      <c r="D23" s="11">
        <v>38508</v>
      </c>
      <c r="E23" s="5">
        <v>1</v>
      </c>
      <c r="F23" s="7">
        <v>2.2400000000000002</v>
      </c>
      <c r="G23" s="7">
        <v>0.23</v>
      </c>
      <c r="H23" s="7">
        <f t="shared" si="7"/>
        <v>10.267857142857142</v>
      </c>
      <c r="I23" s="7">
        <v>2.0099999999999998</v>
      </c>
      <c r="J23" s="7">
        <v>0</v>
      </c>
      <c r="K23" s="7">
        <f t="shared" si="8"/>
        <v>0</v>
      </c>
      <c r="L23" s="28">
        <f t="shared" si="9"/>
        <v>89.732142857142861</v>
      </c>
      <c r="M23" s="7">
        <f t="shared" si="10"/>
        <v>0</v>
      </c>
      <c r="N23" s="21">
        <f t="shared" si="11"/>
        <v>100</v>
      </c>
    </row>
    <row r="24" spans="1:14">
      <c r="A24" s="91"/>
      <c r="B24" s="4" t="s">
        <v>74</v>
      </c>
      <c r="C24" s="10">
        <v>1</v>
      </c>
      <c r="D24" s="11">
        <v>38539</v>
      </c>
      <c r="E24" s="5">
        <v>3</v>
      </c>
      <c r="F24" s="7">
        <v>10.53</v>
      </c>
      <c r="G24" s="7">
        <v>0.03</v>
      </c>
      <c r="H24" s="7">
        <f t="shared" si="7"/>
        <v>0.28490028490028491</v>
      </c>
      <c r="I24" s="7">
        <v>10.5</v>
      </c>
      <c r="J24" s="7">
        <v>5.76</v>
      </c>
      <c r="K24" s="7">
        <f>100*J24/F24</f>
        <v>54.700854700854705</v>
      </c>
      <c r="L24" s="28">
        <f>100*(F24-G24-J24)/F24</f>
        <v>45.01424501424502</v>
      </c>
      <c r="M24" s="7">
        <f>J24/I24*100</f>
        <v>54.857142857142861</v>
      </c>
      <c r="N24" s="21">
        <f t="shared" si="11"/>
        <v>45.142857142857146</v>
      </c>
    </row>
    <row r="25" spans="1:14">
      <c r="A25" s="91"/>
      <c r="B25" s="4" t="s">
        <v>74</v>
      </c>
      <c r="C25" s="10">
        <v>2</v>
      </c>
      <c r="D25" s="11">
        <v>38547</v>
      </c>
      <c r="E25" s="5">
        <v>3</v>
      </c>
      <c r="F25" s="7">
        <v>12.96</v>
      </c>
      <c r="G25" s="7">
        <v>0.19</v>
      </c>
      <c r="H25" s="7">
        <f t="shared" si="7"/>
        <v>1.4660493827160492</v>
      </c>
      <c r="I25" s="7">
        <v>12.78</v>
      </c>
      <c r="J25" s="7">
        <v>5.83</v>
      </c>
      <c r="K25" s="7">
        <f t="shared" ref="K25:K99" si="12">100*J25/F25</f>
        <v>44.984567901234563</v>
      </c>
      <c r="L25" s="28">
        <f t="shared" ref="L25:L27" si="13">100*(F25-G25-J25)/F25</f>
        <v>53.549382716049386</v>
      </c>
      <c r="M25" s="7">
        <f t="shared" ref="M25:M99" si="14">J25/I25*100</f>
        <v>45.618153364632242</v>
      </c>
      <c r="N25" s="21">
        <f t="shared" si="11"/>
        <v>54.381846635367758</v>
      </c>
    </row>
    <row r="26" spans="1:14">
      <c r="A26" s="91"/>
      <c r="B26" s="4" t="s">
        <v>74</v>
      </c>
      <c r="C26" s="10">
        <v>1</v>
      </c>
      <c r="D26" s="11">
        <v>38555</v>
      </c>
      <c r="E26" s="5">
        <v>3</v>
      </c>
      <c r="F26" s="7">
        <v>10.85</v>
      </c>
      <c r="G26" s="7">
        <v>0.67</v>
      </c>
      <c r="H26" s="7">
        <f t="shared" si="7"/>
        <v>6.1751152073732722</v>
      </c>
      <c r="I26" s="7">
        <v>10.199999999999999</v>
      </c>
      <c r="J26" s="7">
        <v>5.97</v>
      </c>
      <c r="K26" s="7">
        <f t="shared" si="12"/>
        <v>55.023041474654377</v>
      </c>
      <c r="L26" s="28">
        <f t="shared" si="13"/>
        <v>38.801843317972349</v>
      </c>
      <c r="M26" s="7">
        <f t="shared" si="14"/>
        <v>58.529411764705884</v>
      </c>
      <c r="N26" s="21">
        <f t="shared" si="11"/>
        <v>41.470588235294116</v>
      </c>
    </row>
    <row r="27" spans="1:14">
      <c r="A27" s="91"/>
      <c r="B27" s="4" t="s">
        <v>74</v>
      </c>
      <c r="C27" s="10">
        <v>2</v>
      </c>
      <c r="D27" s="11">
        <v>38562</v>
      </c>
      <c r="E27" s="5">
        <v>3</v>
      </c>
      <c r="F27" s="7">
        <v>11.8</v>
      </c>
      <c r="G27" s="7">
        <v>0.39</v>
      </c>
      <c r="H27" s="7">
        <f t="shared" si="7"/>
        <v>3.3050847457627115</v>
      </c>
      <c r="I27" s="7">
        <v>11.4</v>
      </c>
      <c r="J27" s="7">
        <v>7.81</v>
      </c>
      <c r="K27" s="7">
        <f t="shared" si="12"/>
        <v>66.186440677966104</v>
      </c>
      <c r="L27" s="28">
        <f t="shared" si="13"/>
        <v>30.50847457627119</v>
      </c>
      <c r="M27" s="7">
        <f t="shared" si="14"/>
        <v>68.508771929824547</v>
      </c>
      <c r="N27" s="21">
        <f t="shared" si="11"/>
        <v>31.491228070175442</v>
      </c>
    </row>
    <row r="28" spans="1:14">
      <c r="A28" s="91"/>
      <c r="B28" s="4" t="s">
        <v>45</v>
      </c>
      <c r="C28" s="5" t="s">
        <v>13</v>
      </c>
      <c r="D28" s="6">
        <v>38496</v>
      </c>
      <c r="E28" s="5">
        <v>3</v>
      </c>
      <c r="F28" s="7">
        <v>1.47</v>
      </c>
      <c r="G28" s="7">
        <v>0</v>
      </c>
      <c r="H28" s="7">
        <f t="shared" si="7"/>
        <v>0</v>
      </c>
      <c r="I28" s="7">
        <v>1.38</v>
      </c>
      <c r="J28" s="7">
        <v>0</v>
      </c>
      <c r="K28" s="8">
        <f t="shared" si="12"/>
        <v>0</v>
      </c>
      <c r="L28" s="28">
        <f>100*(F28-G28-J28)/F28</f>
        <v>100</v>
      </c>
      <c r="M28" s="8">
        <f t="shared" si="14"/>
        <v>0</v>
      </c>
      <c r="N28" s="21">
        <f t="shared" si="11"/>
        <v>100</v>
      </c>
    </row>
    <row r="29" spans="1:14">
      <c r="A29" s="91"/>
      <c r="B29" s="4" t="s">
        <v>45</v>
      </c>
      <c r="C29" s="5" t="s">
        <v>13</v>
      </c>
      <c r="D29" s="6">
        <v>38501</v>
      </c>
      <c r="E29" s="5">
        <v>3</v>
      </c>
      <c r="F29" s="7">
        <v>1.34</v>
      </c>
      <c r="G29" s="7">
        <v>0</v>
      </c>
      <c r="H29" s="7">
        <f t="shared" si="7"/>
        <v>0</v>
      </c>
      <c r="I29" s="7">
        <v>1.26</v>
      </c>
      <c r="J29" s="7">
        <v>0</v>
      </c>
      <c r="K29" s="8">
        <f t="shared" si="12"/>
        <v>0</v>
      </c>
      <c r="L29" s="28">
        <f>100*(F29-G29-J29)/F29</f>
        <v>100</v>
      </c>
      <c r="M29" s="8">
        <f t="shared" si="14"/>
        <v>0</v>
      </c>
      <c r="N29" s="21">
        <f t="shared" si="11"/>
        <v>100</v>
      </c>
    </row>
    <row r="30" spans="1:14">
      <c r="A30" s="91"/>
      <c r="B30" s="4" t="s">
        <v>45</v>
      </c>
      <c r="C30" s="5" t="s">
        <v>11</v>
      </c>
      <c r="D30" s="6">
        <v>38524</v>
      </c>
      <c r="E30" s="5">
        <v>2</v>
      </c>
      <c r="F30" s="7">
        <v>1.95</v>
      </c>
      <c r="G30" s="7">
        <v>0</v>
      </c>
      <c r="H30" s="7">
        <f t="shared" si="7"/>
        <v>0</v>
      </c>
      <c r="I30" s="7">
        <v>1.86</v>
      </c>
      <c r="J30" s="7">
        <v>0</v>
      </c>
      <c r="K30" s="8">
        <f t="shared" si="12"/>
        <v>0</v>
      </c>
      <c r="L30" s="28">
        <f t="shared" ref="L30:L80" si="15">100*(F30-G30-J30)/F30</f>
        <v>100</v>
      </c>
      <c r="M30" s="8">
        <f t="shared" si="14"/>
        <v>0</v>
      </c>
      <c r="N30" s="21">
        <f t="shared" si="11"/>
        <v>100</v>
      </c>
    </row>
    <row r="31" spans="1:14">
      <c r="A31" s="91"/>
      <c r="B31" s="4" t="s">
        <v>45</v>
      </c>
      <c r="C31" s="5" t="s">
        <v>12</v>
      </c>
      <c r="D31" s="6">
        <v>38529</v>
      </c>
      <c r="E31" s="5">
        <v>3</v>
      </c>
      <c r="F31" s="7">
        <v>1.85</v>
      </c>
      <c r="G31" s="7">
        <v>0</v>
      </c>
      <c r="H31" s="7">
        <f t="shared" si="7"/>
        <v>0</v>
      </c>
      <c r="I31" s="7">
        <v>1.77</v>
      </c>
      <c r="J31" s="7">
        <v>0.1</v>
      </c>
      <c r="K31" s="8">
        <f t="shared" si="12"/>
        <v>5.4054054054054053</v>
      </c>
      <c r="L31" s="28">
        <f t="shared" si="15"/>
        <v>94.594594594594597</v>
      </c>
      <c r="M31" s="8">
        <f t="shared" si="14"/>
        <v>5.6497175141242941</v>
      </c>
      <c r="N31" s="21">
        <f t="shared" si="11"/>
        <v>94.350282485875709</v>
      </c>
    </row>
    <row r="32" spans="1:14">
      <c r="A32" s="91"/>
      <c r="B32" s="4" t="s">
        <v>45</v>
      </c>
      <c r="C32" s="5" t="s">
        <v>13</v>
      </c>
      <c r="D32" s="6">
        <v>38542</v>
      </c>
      <c r="E32" s="5">
        <v>3</v>
      </c>
      <c r="F32" s="7">
        <v>1.45</v>
      </c>
      <c r="G32" s="7">
        <v>0</v>
      </c>
      <c r="H32" s="7">
        <f t="shared" si="7"/>
        <v>0</v>
      </c>
      <c r="I32" s="7">
        <v>1.38</v>
      </c>
      <c r="J32" s="7">
        <v>0</v>
      </c>
      <c r="K32" s="8">
        <f t="shared" si="12"/>
        <v>0</v>
      </c>
      <c r="L32" s="28">
        <f t="shared" si="15"/>
        <v>100</v>
      </c>
      <c r="M32" s="8">
        <f t="shared" si="14"/>
        <v>0</v>
      </c>
      <c r="N32" s="21">
        <f t="shared" si="11"/>
        <v>100</v>
      </c>
    </row>
    <row r="33" spans="1:14">
      <c r="A33" s="91"/>
      <c r="B33" s="4" t="s">
        <v>45</v>
      </c>
      <c r="C33" s="5" t="s">
        <v>14</v>
      </c>
      <c r="D33" s="6">
        <v>38557</v>
      </c>
      <c r="E33" s="5">
        <v>3</v>
      </c>
      <c r="F33" s="7">
        <v>0.66</v>
      </c>
      <c r="G33" s="7">
        <v>0</v>
      </c>
      <c r="H33" s="7">
        <f t="shared" si="7"/>
        <v>0</v>
      </c>
      <c r="I33" s="7">
        <v>0.63</v>
      </c>
      <c r="J33" s="7">
        <v>0</v>
      </c>
      <c r="K33" s="8">
        <f t="shared" si="12"/>
        <v>0</v>
      </c>
      <c r="L33" s="28">
        <f t="shared" si="15"/>
        <v>100</v>
      </c>
      <c r="M33" s="8">
        <f t="shared" si="14"/>
        <v>0</v>
      </c>
      <c r="N33" s="21">
        <f t="shared" si="11"/>
        <v>100</v>
      </c>
    </row>
    <row r="34" spans="1:14">
      <c r="A34" s="91"/>
      <c r="B34" s="4" t="s">
        <v>50</v>
      </c>
      <c r="C34" s="10">
        <v>2</v>
      </c>
      <c r="D34" s="11">
        <v>38565</v>
      </c>
      <c r="E34" s="5">
        <v>3</v>
      </c>
      <c r="F34" s="7">
        <v>3.43</v>
      </c>
      <c r="G34" s="7">
        <v>0</v>
      </c>
      <c r="H34" s="7">
        <f t="shared" si="7"/>
        <v>0</v>
      </c>
      <c r="I34" s="7">
        <v>3.27</v>
      </c>
      <c r="J34" s="7">
        <v>0</v>
      </c>
      <c r="K34" s="7">
        <f t="shared" si="12"/>
        <v>0</v>
      </c>
      <c r="L34" s="28">
        <f t="shared" si="15"/>
        <v>100</v>
      </c>
      <c r="M34" s="8">
        <f t="shared" si="14"/>
        <v>0</v>
      </c>
      <c r="N34" s="21">
        <f t="shared" si="11"/>
        <v>100</v>
      </c>
    </row>
    <row r="35" spans="1:14">
      <c r="A35" s="91"/>
      <c r="B35" s="4" t="s">
        <v>51</v>
      </c>
      <c r="C35" s="10" t="s">
        <v>12</v>
      </c>
      <c r="D35" s="11">
        <v>38572</v>
      </c>
      <c r="E35" s="5">
        <v>3</v>
      </c>
      <c r="F35" s="7">
        <v>1.07</v>
      </c>
      <c r="G35" s="7">
        <v>0</v>
      </c>
      <c r="H35" s="7">
        <f t="shared" si="7"/>
        <v>0</v>
      </c>
      <c r="I35" s="7">
        <v>1.02</v>
      </c>
      <c r="J35" s="7">
        <v>0</v>
      </c>
      <c r="K35" s="7">
        <f t="shared" si="12"/>
        <v>0</v>
      </c>
      <c r="L35" s="28">
        <f t="shared" si="15"/>
        <v>100</v>
      </c>
      <c r="M35" s="8">
        <f t="shared" si="14"/>
        <v>0</v>
      </c>
      <c r="N35" s="21">
        <f t="shared" si="11"/>
        <v>100</v>
      </c>
    </row>
    <row r="36" spans="1:14">
      <c r="A36" s="91"/>
      <c r="B36" s="9" t="s">
        <v>15</v>
      </c>
      <c r="C36" s="10" t="s">
        <v>12</v>
      </c>
      <c r="D36" s="11">
        <v>38524</v>
      </c>
      <c r="E36" s="5">
        <v>3</v>
      </c>
      <c r="F36" s="5">
        <v>2.29</v>
      </c>
      <c r="G36" s="7">
        <v>0</v>
      </c>
      <c r="H36" s="7">
        <f t="shared" si="7"/>
        <v>0</v>
      </c>
      <c r="I36" s="7">
        <v>2.17</v>
      </c>
      <c r="J36" s="7">
        <v>0</v>
      </c>
      <c r="K36" s="7">
        <f t="shared" si="12"/>
        <v>0</v>
      </c>
      <c r="L36" s="28">
        <f t="shared" si="15"/>
        <v>100</v>
      </c>
      <c r="M36" s="8">
        <f t="shared" si="14"/>
        <v>0</v>
      </c>
      <c r="N36" s="21">
        <f t="shared" si="11"/>
        <v>100</v>
      </c>
    </row>
    <row r="37" spans="1:14">
      <c r="A37" s="91"/>
      <c r="B37" s="9" t="s">
        <v>15</v>
      </c>
      <c r="C37" s="10">
        <v>1</v>
      </c>
      <c r="D37" s="11">
        <v>38529</v>
      </c>
      <c r="E37" s="10">
        <v>3</v>
      </c>
      <c r="F37" s="8">
        <v>1.93</v>
      </c>
      <c r="G37" s="8">
        <v>0</v>
      </c>
      <c r="H37" s="8">
        <f t="shared" si="7"/>
        <v>0</v>
      </c>
      <c r="I37" s="8">
        <v>1.84</v>
      </c>
      <c r="J37" s="8">
        <v>0.12</v>
      </c>
      <c r="K37" s="8">
        <f t="shared" si="12"/>
        <v>6.2176165803108807</v>
      </c>
      <c r="L37" s="28">
        <f t="shared" si="15"/>
        <v>93.782383419689126</v>
      </c>
      <c r="M37" s="8">
        <f t="shared" si="14"/>
        <v>6.5217391304347823</v>
      </c>
      <c r="N37" s="21">
        <f t="shared" si="11"/>
        <v>93.478260869565219</v>
      </c>
    </row>
    <row r="38" spans="1:14">
      <c r="A38" s="91"/>
      <c r="B38" s="9" t="s">
        <v>15</v>
      </c>
      <c r="C38" s="10" t="s">
        <v>13</v>
      </c>
      <c r="D38" s="11">
        <v>38538</v>
      </c>
      <c r="E38" s="10">
        <v>3</v>
      </c>
      <c r="F38" s="8">
        <v>1.4654787073391724</v>
      </c>
      <c r="G38" s="8">
        <v>0</v>
      </c>
      <c r="H38" s="8">
        <f t="shared" si="7"/>
        <v>0</v>
      </c>
      <c r="I38" s="8">
        <v>1.3922047719722137</v>
      </c>
      <c r="J38" s="8">
        <v>0</v>
      </c>
      <c r="K38" s="8">
        <f t="shared" si="12"/>
        <v>0</v>
      </c>
      <c r="L38" s="28">
        <f t="shared" si="15"/>
        <v>100</v>
      </c>
      <c r="M38" s="8">
        <f t="shared" si="14"/>
        <v>0</v>
      </c>
      <c r="N38" s="21">
        <f t="shared" si="11"/>
        <v>100</v>
      </c>
    </row>
    <row r="39" spans="1:14">
      <c r="A39" s="91"/>
      <c r="B39" s="9" t="s">
        <v>15</v>
      </c>
      <c r="C39" s="10" t="s">
        <v>13</v>
      </c>
      <c r="D39" s="11">
        <v>38542</v>
      </c>
      <c r="E39" s="10">
        <v>3</v>
      </c>
      <c r="F39" s="8">
        <v>1.47</v>
      </c>
      <c r="G39" s="8">
        <v>0</v>
      </c>
      <c r="H39" s="8">
        <f t="shared" si="7"/>
        <v>0</v>
      </c>
      <c r="I39" s="8">
        <v>1.4</v>
      </c>
      <c r="J39" s="8">
        <v>0</v>
      </c>
      <c r="K39" s="8">
        <f t="shared" si="12"/>
        <v>0</v>
      </c>
      <c r="L39" s="28">
        <f t="shared" si="15"/>
        <v>100</v>
      </c>
      <c r="M39" s="8">
        <f t="shared" si="14"/>
        <v>0</v>
      </c>
      <c r="N39" s="21">
        <f t="shared" si="11"/>
        <v>100</v>
      </c>
    </row>
    <row r="40" spans="1:14">
      <c r="A40" s="91"/>
      <c r="B40" s="9" t="s">
        <v>15</v>
      </c>
      <c r="C40" s="10" t="s">
        <v>13</v>
      </c>
      <c r="D40" s="11">
        <v>38550</v>
      </c>
      <c r="E40" s="10">
        <v>3</v>
      </c>
      <c r="F40" s="8">
        <v>2.08</v>
      </c>
      <c r="G40" s="8">
        <v>0</v>
      </c>
      <c r="H40" s="8">
        <f t="shared" si="7"/>
        <v>0</v>
      </c>
      <c r="I40" s="8">
        <v>1.97</v>
      </c>
      <c r="J40" s="8">
        <v>0</v>
      </c>
      <c r="K40" s="8">
        <f t="shared" si="12"/>
        <v>0</v>
      </c>
      <c r="L40" s="28">
        <f t="shared" si="15"/>
        <v>100</v>
      </c>
      <c r="M40" s="8">
        <f t="shared" si="14"/>
        <v>0</v>
      </c>
      <c r="N40" s="21">
        <f t="shared" si="11"/>
        <v>100</v>
      </c>
    </row>
    <row r="41" spans="1:14">
      <c r="A41" s="91"/>
      <c r="B41" s="9" t="s">
        <v>15</v>
      </c>
      <c r="C41" s="10" t="s">
        <v>16</v>
      </c>
      <c r="D41" s="11">
        <v>38558</v>
      </c>
      <c r="E41" s="10">
        <v>3</v>
      </c>
      <c r="F41" s="8">
        <v>2.31</v>
      </c>
      <c r="G41" s="8">
        <v>0</v>
      </c>
      <c r="H41" s="8">
        <f t="shared" si="7"/>
        <v>0</v>
      </c>
      <c r="I41" s="8">
        <v>2.2000000000000002</v>
      </c>
      <c r="J41" s="8">
        <v>0.28000000000000003</v>
      </c>
      <c r="K41" s="8">
        <f t="shared" si="12"/>
        <v>12.121212121212123</v>
      </c>
      <c r="L41" s="28">
        <f t="shared" si="15"/>
        <v>87.87878787878789</v>
      </c>
      <c r="M41" s="8">
        <f t="shared" si="14"/>
        <v>12.727272727272728</v>
      </c>
      <c r="N41" s="21">
        <f t="shared" si="11"/>
        <v>87.272727272727266</v>
      </c>
    </row>
    <row r="42" spans="1:14">
      <c r="A42" s="91"/>
      <c r="B42" s="9" t="s">
        <v>15</v>
      </c>
      <c r="C42" s="10" t="s">
        <v>13</v>
      </c>
      <c r="D42" s="11">
        <v>38565</v>
      </c>
      <c r="E42" s="10">
        <v>3</v>
      </c>
      <c r="F42" s="8">
        <v>1.56</v>
      </c>
      <c r="G42" s="8">
        <v>0</v>
      </c>
      <c r="H42" s="8">
        <f t="shared" si="7"/>
        <v>0</v>
      </c>
      <c r="I42" s="8">
        <v>1.49</v>
      </c>
      <c r="J42" s="8">
        <v>0</v>
      </c>
      <c r="K42" s="8">
        <f t="shared" si="12"/>
        <v>0</v>
      </c>
      <c r="L42" s="28">
        <f t="shared" si="15"/>
        <v>100</v>
      </c>
      <c r="M42" s="8">
        <f t="shared" si="14"/>
        <v>0</v>
      </c>
      <c r="N42" s="21">
        <f t="shared" si="11"/>
        <v>100</v>
      </c>
    </row>
    <row r="43" spans="1:14">
      <c r="A43" s="91"/>
      <c r="B43" s="9" t="s">
        <v>15</v>
      </c>
      <c r="C43" s="10" t="s">
        <v>14</v>
      </c>
      <c r="D43" s="11">
        <v>38574</v>
      </c>
      <c r="E43" s="10">
        <v>3</v>
      </c>
      <c r="F43" s="8">
        <v>1.74</v>
      </c>
      <c r="G43" s="8">
        <v>0</v>
      </c>
      <c r="H43" s="8">
        <f t="shared" si="7"/>
        <v>0</v>
      </c>
      <c r="I43" s="8">
        <v>1.66</v>
      </c>
      <c r="J43" s="8">
        <v>0</v>
      </c>
      <c r="K43" s="8">
        <f t="shared" si="12"/>
        <v>0</v>
      </c>
      <c r="L43" s="28">
        <f t="shared" si="15"/>
        <v>100</v>
      </c>
      <c r="M43" s="8">
        <f t="shared" si="14"/>
        <v>0</v>
      </c>
      <c r="N43" s="21">
        <f t="shared" si="11"/>
        <v>100</v>
      </c>
    </row>
    <row r="44" spans="1:14">
      <c r="A44" s="91"/>
      <c r="B44" s="9" t="s">
        <v>15</v>
      </c>
      <c r="C44" s="10" t="s">
        <v>16</v>
      </c>
      <c r="D44" s="11">
        <v>38581</v>
      </c>
      <c r="E44" s="10">
        <v>3</v>
      </c>
      <c r="F44" s="8">
        <v>2.2200000000000002</v>
      </c>
      <c r="G44" s="8">
        <v>0</v>
      </c>
      <c r="H44" s="8">
        <f t="shared" si="7"/>
        <v>0</v>
      </c>
      <c r="I44" s="8">
        <v>2.11</v>
      </c>
      <c r="J44" s="8">
        <v>0</v>
      </c>
      <c r="K44" s="8">
        <f t="shared" si="12"/>
        <v>0</v>
      </c>
      <c r="L44" s="28">
        <f t="shared" si="15"/>
        <v>100</v>
      </c>
      <c r="M44" s="8">
        <f t="shared" si="14"/>
        <v>0</v>
      </c>
      <c r="N44" s="21">
        <f t="shared" si="11"/>
        <v>100</v>
      </c>
    </row>
    <row r="45" spans="1:14">
      <c r="A45" s="91"/>
      <c r="B45" s="4" t="s">
        <v>52</v>
      </c>
      <c r="C45" s="5" t="s">
        <v>53</v>
      </c>
      <c r="D45" s="11">
        <v>38487</v>
      </c>
      <c r="E45" s="5">
        <v>3</v>
      </c>
      <c r="F45" s="7">
        <v>6.24</v>
      </c>
      <c r="G45" s="7">
        <v>0</v>
      </c>
      <c r="H45" s="7">
        <f t="shared" si="7"/>
        <v>0</v>
      </c>
      <c r="I45" s="7">
        <v>6.42</v>
      </c>
      <c r="J45" s="10">
        <v>0.43000000000000005</v>
      </c>
      <c r="K45" s="8">
        <f t="shared" si="12"/>
        <v>6.8910256410256423</v>
      </c>
      <c r="L45" s="28">
        <f t="shared" si="15"/>
        <v>93.108974358974351</v>
      </c>
      <c r="M45" s="8">
        <f t="shared" si="14"/>
        <v>6.6978193146417455</v>
      </c>
      <c r="N45" s="21">
        <f t="shared" si="11"/>
        <v>93.302180685358266</v>
      </c>
    </row>
    <row r="46" spans="1:14">
      <c r="A46" s="91"/>
      <c r="B46" s="4" t="s">
        <v>60</v>
      </c>
      <c r="C46" s="10">
        <v>1</v>
      </c>
      <c r="D46" s="11">
        <v>38571</v>
      </c>
      <c r="E46" s="5">
        <v>3</v>
      </c>
      <c r="F46" s="7">
        <v>10.92</v>
      </c>
      <c r="G46" s="7">
        <v>1.07</v>
      </c>
      <c r="H46" s="7">
        <f t="shared" si="7"/>
        <v>9.7985347985347993</v>
      </c>
      <c r="I46" s="7">
        <v>9.84</v>
      </c>
      <c r="J46" s="8">
        <v>2.19</v>
      </c>
      <c r="K46" s="7">
        <f t="shared" si="12"/>
        <v>20.054945054945055</v>
      </c>
      <c r="L46" s="28">
        <f t="shared" si="15"/>
        <v>70.146520146520146</v>
      </c>
      <c r="M46" s="8">
        <f t="shared" si="14"/>
        <v>22.256097560975611</v>
      </c>
      <c r="N46" s="21">
        <f t="shared" si="11"/>
        <v>77.743902439024396</v>
      </c>
    </row>
    <row r="47" spans="1:14" ht="15.75" thickBot="1">
      <c r="A47" s="90"/>
      <c r="B47" s="16" t="s">
        <v>60</v>
      </c>
      <c r="C47" s="12">
        <v>2</v>
      </c>
      <c r="D47" s="17">
        <v>38579</v>
      </c>
      <c r="E47" s="18">
        <v>3</v>
      </c>
      <c r="F47" s="19">
        <v>8.83</v>
      </c>
      <c r="G47" s="19">
        <v>0.42</v>
      </c>
      <c r="H47" s="19">
        <f t="shared" si="7"/>
        <v>4.756511891279728</v>
      </c>
      <c r="I47" s="19">
        <v>8.4</v>
      </c>
      <c r="J47" s="13">
        <v>2.2599999999999998</v>
      </c>
      <c r="K47" s="19">
        <f t="shared" si="12"/>
        <v>25.594563986409963</v>
      </c>
      <c r="L47" s="59">
        <f t="shared" si="15"/>
        <v>69.648924122310305</v>
      </c>
      <c r="M47" s="13">
        <f t="shared" si="14"/>
        <v>26.904761904761905</v>
      </c>
      <c r="N47" s="22">
        <f t="shared" si="11"/>
        <v>73.095238095238102</v>
      </c>
    </row>
    <row r="48" spans="1:14">
      <c r="A48" s="89">
        <v>2006</v>
      </c>
      <c r="B48" s="4" t="s">
        <v>72</v>
      </c>
      <c r="C48" s="3">
        <v>1</v>
      </c>
      <c r="D48" s="14">
        <v>38842</v>
      </c>
      <c r="E48" s="5">
        <v>2</v>
      </c>
      <c r="F48" s="7">
        <v>5.0999999999999996</v>
      </c>
      <c r="G48" s="7">
        <v>0.55000000000000004</v>
      </c>
      <c r="H48" s="7">
        <f t="shared" si="7"/>
        <v>10.784313725490199</v>
      </c>
      <c r="I48" s="7">
        <v>4.54</v>
      </c>
      <c r="J48" s="15">
        <v>1.45</v>
      </c>
      <c r="K48" s="7">
        <f t="shared" si="12"/>
        <v>28.43137254901961</v>
      </c>
      <c r="L48" s="28">
        <f t="shared" si="15"/>
        <v>60.784313725490186</v>
      </c>
      <c r="M48" s="8">
        <f t="shared" si="14"/>
        <v>31.938325991189426</v>
      </c>
      <c r="N48" s="21">
        <f t="shared" si="11"/>
        <v>68.06167400881057</v>
      </c>
    </row>
    <row r="49" spans="1:14">
      <c r="A49" s="91"/>
      <c r="B49" s="4" t="s">
        <v>72</v>
      </c>
      <c r="C49" s="3" t="s">
        <v>16</v>
      </c>
      <c r="D49" s="14">
        <v>38852</v>
      </c>
      <c r="E49" s="5">
        <v>3</v>
      </c>
      <c r="F49" s="7">
        <v>9.11</v>
      </c>
      <c r="G49" s="7">
        <v>0.15</v>
      </c>
      <c r="H49" s="7">
        <f t="shared" si="7"/>
        <v>1.6465422612513723</v>
      </c>
      <c r="I49" s="7">
        <v>8.9700000000000006</v>
      </c>
      <c r="J49" s="15">
        <v>6.75</v>
      </c>
      <c r="K49" s="7">
        <f t="shared" si="12"/>
        <v>74.094401756311754</v>
      </c>
      <c r="L49" s="28">
        <f t="shared" si="15"/>
        <v>24.259055982436873</v>
      </c>
      <c r="M49" s="8">
        <f t="shared" si="14"/>
        <v>75.250836120401331</v>
      </c>
      <c r="N49" s="21">
        <f t="shared" si="11"/>
        <v>24.749163879598669</v>
      </c>
    </row>
    <row r="50" spans="1:14">
      <c r="A50" s="91"/>
      <c r="B50" s="4" t="s">
        <v>72</v>
      </c>
      <c r="C50" s="3" t="s">
        <v>14</v>
      </c>
      <c r="D50" s="14">
        <v>38861</v>
      </c>
      <c r="E50" s="5">
        <v>3</v>
      </c>
      <c r="F50" s="7">
        <v>7.34</v>
      </c>
      <c r="G50" s="7">
        <v>0.61</v>
      </c>
      <c r="H50" s="7">
        <f t="shared" si="7"/>
        <v>8.3106267029972756</v>
      </c>
      <c r="I50" s="7">
        <v>6.72</v>
      </c>
      <c r="J50" s="15">
        <v>1.4950000000000001</v>
      </c>
      <c r="K50" s="7">
        <f t="shared" si="12"/>
        <v>20.367847411444142</v>
      </c>
      <c r="L50" s="28">
        <f t="shared" si="15"/>
        <v>71.321525885558586</v>
      </c>
      <c r="M50" s="8">
        <f t="shared" si="14"/>
        <v>22.24702380952381</v>
      </c>
      <c r="N50" s="21">
        <f t="shared" si="11"/>
        <v>77.75297619047619</v>
      </c>
    </row>
    <row r="51" spans="1:14">
      <c r="A51" s="91"/>
      <c r="B51" s="4" t="s">
        <v>72</v>
      </c>
      <c r="C51" s="3">
        <v>4</v>
      </c>
      <c r="D51" s="14">
        <v>38868</v>
      </c>
      <c r="E51" s="5">
        <v>2</v>
      </c>
      <c r="F51" s="7">
        <v>2.38</v>
      </c>
      <c r="G51" s="7">
        <v>0.21</v>
      </c>
      <c r="H51" s="7">
        <f t="shared" si="7"/>
        <v>8.8235294117647065</v>
      </c>
      <c r="I51" s="7">
        <v>2.16</v>
      </c>
      <c r="J51" s="15">
        <v>1.7</v>
      </c>
      <c r="K51" s="7">
        <f t="shared" si="12"/>
        <v>71.428571428571431</v>
      </c>
      <c r="L51" s="28">
        <f t="shared" si="15"/>
        <v>19.747899159663866</v>
      </c>
      <c r="M51" s="8">
        <f t="shared" si="14"/>
        <v>78.703703703703695</v>
      </c>
      <c r="N51" s="21">
        <f t="shared" si="11"/>
        <v>21.296296296296305</v>
      </c>
    </row>
    <row r="52" spans="1:14">
      <c r="A52" s="91"/>
      <c r="B52" s="4" t="s">
        <v>72</v>
      </c>
      <c r="C52" s="3" t="s">
        <v>16</v>
      </c>
      <c r="D52" s="14">
        <v>38948</v>
      </c>
      <c r="E52" s="5">
        <v>3</v>
      </c>
      <c r="F52" s="7">
        <v>7.46</v>
      </c>
      <c r="G52" s="7">
        <v>0.45</v>
      </c>
      <c r="H52" s="7">
        <f t="shared" si="7"/>
        <v>6.032171581769437</v>
      </c>
      <c r="I52" s="7">
        <v>7.0149999999999997</v>
      </c>
      <c r="J52" s="15">
        <v>0</v>
      </c>
      <c r="K52" s="7">
        <f t="shared" si="12"/>
        <v>0</v>
      </c>
      <c r="L52" s="28">
        <f t="shared" si="15"/>
        <v>93.967828418230567</v>
      </c>
      <c r="M52" s="8">
        <f t="shared" si="14"/>
        <v>0</v>
      </c>
      <c r="N52" s="21">
        <f t="shared" si="11"/>
        <v>100</v>
      </c>
    </row>
    <row r="53" spans="1:14">
      <c r="A53" s="91"/>
      <c r="B53" s="4" t="s">
        <v>72</v>
      </c>
      <c r="C53" s="3" t="s">
        <v>14</v>
      </c>
      <c r="D53" s="14">
        <v>38958</v>
      </c>
      <c r="E53" s="5">
        <v>3</v>
      </c>
      <c r="F53" s="7">
        <v>7.58</v>
      </c>
      <c r="G53" s="7">
        <v>1.39</v>
      </c>
      <c r="H53" s="7">
        <f t="shared" si="7"/>
        <v>18.337730870712402</v>
      </c>
      <c r="I53" s="7">
        <v>6.18</v>
      </c>
      <c r="J53" s="15">
        <v>0</v>
      </c>
      <c r="K53" s="7">
        <f t="shared" si="12"/>
        <v>0</v>
      </c>
      <c r="L53" s="28">
        <f t="shared" si="15"/>
        <v>81.662269129287594</v>
      </c>
      <c r="M53" s="8">
        <f t="shared" si="14"/>
        <v>0</v>
      </c>
      <c r="N53" s="21">
        <f t="shared" si="11"/>
        <v>100</v>
      </c>
    </row>
    <row r="54" spans="1:14">
      <c r="A54" s="91"/>
      <c r="B54" s="4" t="s">
        <v>73</v>
      </c>
      <c r="C54" s="3" t="s">
        <v>12</v>
      </c>
      <c r="D54" s="14">
        <v>38854</v>
      </c>
      <c r="E54" s="5">
        <v>3</v>
      </c>
      <c r="F54" s="7">
        <v>5.0599999999999996</v>
      </c>
      <c r="G54" s="7">
        <v>0.12</v>
      </c>
      <c r="H54" s="7">
        <f t="shared" si="7"/>
        <v>2.3715415019762847</v>
      </c>
      <c r="I54" s="7">
        <v>4.95</v>
      </c>
      <c r="J54" s="15">
        <v>2.9133333333333336</v>
      </c>
      <c r="K54" s="7">
        <f t="shared" si="12"/>
        <v>57.575757575757585</v>
      </c>
      <c r="L54" s="28">
        <f t="shared" si="15"/>
        <v>40.052700922266126</v>
      </c>
      <c r="M54" s="8">
        <f t="shared" si="14"/>
        <v>58.855218855218858</v>
      </c>
      <c r="N54" s="21">
        <f t="shared" si="11"/>
        <v>41.144781144781142</v>
      </c>
    </row>
    <row r="55" spans="1:14">
      <c r="A55" s="91"/>
      <c r="B55" s="4" t="s">
        <v>73</v>
      </c>
      <c r="C55" s="3" t="s">
        <v>14</v>
      </c>
      <c r="D55" s="14">
        <v>38862</v>
      </c>
      <c r="E55" s="5">
        <v>3</v>
      </c>
      <c r="F55" s="7">
        <v>4.5599999999999996</v>
      </c>
      <c r="G55" s="7">
        <v>0.21</v>
      </c>
      <c r="H55" s="7">
        <f t="shared" si="7"/>
        <v>4.6052631578947372</v>
      </c>
      <c r="I55" s="7">
        <v>4.3499999999999996</v>
      </c>
      <c r="J55" s="15">
        <v>1.6</v>
      </c>
      <c r="K55" s="7">
        <f t="shared" si="12"/>
        <v>35.087719298245617</v>
      </c>
      <c r="L55" s="28">
        <f t="shared" si="15"/>
        <v>60.307017543859644</v>
      </c>
      <c r="M55" s="8">
        <f t="shared" si="14"/>
        <v>36.781609195402304</v>
      </c>
      <c r="N55" s="21">
        <f t="shared" si="11"/>
        <v>63.218390804597689</v>
      </c>
    </row>
    <row r="56" spans="1:14">
      <c r="A56" s="91"/>
      <c r="B56" s="4" t="s">
        <v>73</v>
      </c>
      <c r="C56" s="3" t="s">
        <v>13</v>
      </c>
      <c r="D56" s="14">
        <v>38892</v>
      </c>
      <c r="E56" s="5">
        <v>3</v>
      </c>
      <c r="F56" s="7">
        <v>4.9000000000000004</v>
      </c>
      <c r="G56" s="7">
        <v>0.49</v>
      </c>
      <c r="H56" s="7">
        <f t="shared" si="7"/>
        <v>10</v>
      </c>
      <c r="I56" s="7">
        <v>4.41</v>
      </c>
      <c r="J56" s="15">
        <v>0.1225</v>
      </c>
      <c r="K56" s="7">
        <f t="shared" si="12"/>
        <v>2.5</v>
      </c>
      <c r="L56" s="28">
        <f t="shared" si="15"/>
        <v>87.5</v>
      </c>
      <c r="M56" s="8">
        <f t="shared" si="14"/>
        <v>2.7777777777777777</v>
      </c>
      <c r="N56" s="21">
        <f t="shared" si="11"/>
        <v>97.222222222222229</v>
      </c>
    </row>
    <row r="57" spans="1:14">
      <c r="A57" s="91"/>
      <c r="B57" s="4" t="s">
        <v>73</v>
      </c>
      <c r="C57" s="3" t="s">
        <v>53</v>
      </c>
      <c r="D57" s="14">
        <v>38906</v>
      </c>
      <c r="E57" s="5">
        <v>1</v>
      </c>
      <c r="F57" s="7">
        <v>1.55</v>
      </c>
      <c r="G57" s="7">
        <v>0.02</v>
      </c>
      <c r="H57" s="7">
        <f t="shared" si="7"/>
        <v>1.2903225806451613</v>
      </c>
      <c r="I57" s="7">
        <v>1.53</v>
      </c>
      <c r="J57" s="3">
        <v>0.33999999999999997</v>
      </c>
      <c r="K57" s="7">
        <f t="shared" si="12"/>
        <v>21.93548387096774</v>
      </c>
      <c r="L57" s="28">
        <f t="shared" si="15"/>
        <v>76.774193548387089</v>
      </c>
      <c r="M57" s="8">
        <f t="shared" si="14"/>
        <v>22.222222222222221</v>
      </c>
      <c r="N57" s="21">
        <f t="shared" si="11"/>
        <v>77.777777777777771</v>
      </c>
    </row>
    <row r="58" spans="1:14">
      <c r="A58" s="91"/>
      <c r="B58" s="4" t="s">
        <v>73</v>
      </c>
      <c r="C58" s="3" t="s">
        <v>16</v>
      </c>
      <c r="D58" s="14">
        <v>38948</v>
      </c>
      <c r="E58" s="5">
        <v>3</v>
      </c>
      <c r="F58" s="7">
        <v>9.18</v>
      </c>
      <c r="G58" s="7">
        <v>0.53</v>
      </c>
      <c r="H58" s="7">
        <f t="shared" si="7"/>
        <v>5.7734204793028328</v>
      </c>
      <c r="I58" s="7">
        <v>8.67</v>
      </c>
      <c r="J58" s="3">
        <v>1.63</v>
      </c>
      <c r="K58" s="7">
        <f t="shared" si="12"/>
        <v>17.755991285403052</v>
      </c>
      <c r="L58" s="28">
        <f t="shared" si="15"/>
        <v>76.470588235294116</v>
      </c>
      <c r="M58" s="8">
        <f t="shared" si="14"/>
        <v>18.800461361014996</v>
      </c>
      <c r="N58" s="21">
        <f t="shared" si="11"/>
        <v>81.199538638985004</v>
      </c>
    </row>
    <row r="59" spans="1:14">
      <c r="A59" s="91"/>
      <c r="B59" s="4" t="s">
        <v>73</v>
      </c>
      <c r="C59" s="3" t="s">
        <v>75</v>
      </c>
      <c r="D59" s="14">
        <v>38958</v>
      </c>
      <c r="E59" s="5">
        <v>3</v>
      </c>
      <c r="F59" s="7">
        <v>4.75</v>
      </c>
      <c r="G59" s="7">
        <v>0.51</v>
      </c>
      <c r="H59" s="7">
        <f t="shared" si="7"/>
        <v>10.736842105263158</v>
      </c>
      <c r="I59" s="7">
        <v>4.26</v>
      </c>
      <c r="J59" s="15">
        <v>0</v>
      </c>
      <c r="K59" s="7">
        <f t="shared" si="12"/>
        <v>0</v>
      </c>
      <c r="L59" s="28">
        <f t="shared" si="15"/>
        <v>89.263157894736835</v>
      </c>
      <c r="M59" s="8">
        <f t="shared" si="14"/>
        <v>0</v>
      </c>
      <c r="N59" s="21">
        <f t="shared" si="11"/>
        <v>100</v>
      </c>
    </row>
    <row r="60" spans="1:14">
      <c r="A60" s="91"/>
      <c r="B60" s="4" t="s">
        <v>74</v>
      </c>
      <c r="C60" s="3" t="s">
        <v>16</v>
      </c>
      <c r="D60" s="14">
        <v>38884</v>
      </c>
      <c r="E60" s="5">
        <v>3</v>
      </c>
      <c r="F60" s="7">
        <v>5.2</v>
      </c>
      <c r="G60" s="7">
        <v>0.06</v>
      </c>
      <c r="H60" s="7">
        <f t="shared" si="7"/>
        <v>1.1538461538461537</v>
      </c>
      <c r="I60" s="7">
        <v>5.16</v>
      </c>
      <c r="J60" s="15">
        <v>0.17499999999999999</v>
      </c>
      <c r="K60" s="7">
        <f t="shared" si="12"/>
        <v>3.3653846153846154</v>
      </c>
      <c r="L60" s="28">
        <f t="shared" si="15"/>
        <v>95.480769230769241</v>
      </c>
      <c r="M60" s="8">
        <f t="shared" si="14"/>
        <v>3.3914728682170541</v>
      </c>
      <c r="N60" s="21">
        <f t="shared" si="11"/>
        <v>96.608527131782949</v>
      </c>
    </row>
    <row r="61" spans="1:14">
      <c r="A61" s="91"/>
      <c r="B61" s="4" t="s">
        <v>74</v>
      </c>
      <c r="C61" s="3">
        <v>1</v>
      </c>
      <c r="D61" s="14">
        <v>38950</v>
      </c>
      <c r="E61" s="5">
        <v>3</v>
      </c>
      <c r="F61" s="7">
        <v>8.2200000000000006</v>
      </c>
      <c r="G61" s="7">
        <v>0</v>
      </c>
      <c r="H61" s="7">
        <f t="shared" si="7"/>
        <v>0</v>
      </c>
      <c r="I61" s="7">
        <v>8.2200000000000006</v>
      </c>
      <c r="J61" s="15">
        <v>1.47</v>
      </c>
      <c r="K61" s="7">
        <f t="shared" si="12"/>
        <v>17.883211678832115</v>
      </c>
      <c r="L61" s="28">
        <f t="shared" si="15"/>
        <v>82.116788321167888</v>
      </c>
      <c r="M61" s="8">
        <f t="shared" si="14"/>
        <v>17.883211678832115</v>
      </c>
      <c r="N61" s="21">
        <f t="shared" si="11"/>
        <v>82.116788321167888</v>
      </c>
    </row>
    <row r="62" spans="1:14">
      <c r="A62" s="91"/>
      <c r="B62" s="4" t="s">
        <v>74</v>
      </c>
      <c r="C62" s="3">
        <v>2</v>
      </c>
      <c r="D62" s="14">
        <v>38960</v>
      </c>
      <c r="E62" s="5">
        <v>3</v>
      </c>
      <c r="F62" s="7">
        <v>4.6500000000000004</v>
      </c>
      <c r="G62" s="7">
        <v>0</v>
      </c>
      <c r="H62" s="7">
        <f t="shared" si="7"/>
        <v>0</v>
      </c>
      <c r="I62" s="7">
        <v>4.6500000000000004</v>
      </c>
      <c r="J62" s="15">
        <v>0</v>
      </c>
      <c r="K62" s="7">
        <f t="shared" si="12"/>
        <v>0</v>
      </c>
      <c r="L62" s="28">
        <f t="shared" si="15"/>
        <v>100</v>
      </c>
      <c r="M62" s="8">
        <f t="shared" si="14"/>
        <v>0</v>
      </c>
      <c r="N62" s="21">
        <f t="shared" si="11"/>
        <v>100</v>
      </c>
    </row>
    <row r="63" spans="1:14">
      <c r="A63" s="91"/>
      <c r="B63" s="9" t="s">
        <v>46</v>
      </c>
      <c r="C63" s="10" t="s">
        <v>16</v>
      </c>
      <c r="D63" s="11">
        <v>38838</v>
      </c>
      <c r="E63" s="5">
        <v>3</v>
      </c>
      <c r="F63" s="10">
        <v>2.68</v>
      </c>
      <c r="G63" s="8">
        <v>0</v>
      </c>
      <c r="H63" s="8">
        <f t="shared" si="7"/>
        <v>0</v>
      </c>
      <c r="I63" s="8">
        <v>2.5499999999999998</v>
      </c>
      <c r="J63" s="8">
        <f>(2.03/2)</f>
        <v>1.0149999999999999</v>
      </c>
      <c r="K63" s="8">
        <f t="shared" si="12"/>
        <v>37.873134328358205</v>
      </c>
      <c r="L63" s="28">
        <f t="shared" si="15"/>
        <v>62.126865671641795</v>
      </c>
      <c r="M63" s="8">
        <f t="shared" si="14"/>
        <v>39.803921568627452</v>
      </c>
      <c r="N63" s="21">
        <f t="shared" si="11"/>
        <v>60.196078431372548</v>
      </c>
    </row>
    <row r="64" spans="1:14">
      <c r="A64" s="91"/>
      <c r="B64" s="9" t="s">
        <v>46</v>
      </c>
      <c r="C64" s="10" t="s">
        <v>16</v>
      </c>
      <c r="D64" s="11">
        <v>38846</v>
      </c>
      <c r="E64" s="10">
        <v>3</v>
      </c>
      <c r="F64" s="8">
        <v>2.92</v>
      </c>
      <c r="G64" s="8">
        <v>0</v>
      </c>
      <c r="H64" s="8">
        <f t="shared" si="7"/>
        <v>0</v>
      </c>
      <c r="I64" s="8">
        <v>2.78</v>
      </c>
      <c r="J64" s="8">
        <f>(0.11+1.65)/2</f>
        <v>0.88</v>
      </c>
      <c r="K64" s="8">
        <f t="shared" si="12"/>
        <v>30.136986301369863</v>
      </c>
      <c r="L64" s="28">
        <f t="shared" si="15"/>
        <v>69.863013698630141</v>
      </c>
      <c r="M64" s="8">
        <f t="shared" si="14"/>
        <v>31.654676258992808</v>
      </c>
      <c r="N64" s="21">
        <f t="shared" si="11"/>
        <v>68.345323741007192</v>
      </c>
    </row>
    <row r="65" spans="1:14">
      <c r="A65" s="91"/>
      <c r="B65" s="9" t="s">
        <v>46</v>
      </c>
      <c r="C65" s="10" t="s">
        <v>16</v>
      </c>
      <c r="D65" s="11">
        <v>38866</v>
      </c>
      <c r="E65" s="10">
        <v>3</v>
      </c>
      <c r="F65" s="8">
        <v>2.77</v>
      </c>
      <c r="G65" s="8">
        <v>0</v>
      </c>
      <c r="H65" s="8">
        <f t="shared" si="7"/>
        <v>0</v>
      </c>
      <c r="I65" s="8">
        <v>2.64</v>
      </c>
      <c r="J65" s="8">
        <v>0</v>
      </c>
      <c r="K65" s="8">
        <f t="shared" si="12"/>
        <v>0</v>
      </c>
      <c r="L65" s="28">
        <f t="shared" si="15"/>
        <v>100</v>
      </c>
      <c r="M65" s="8">
        <f t="shared" si="14"/>
        <v>0</v>
      </c>
      <c r="N65" s="21">
        <f t="shared" si="11"/>
        <v>100</v>
      </c>
    </row>
    <row r="66" spans="1:14">
      <c r="A66" s="91"/>
      <c r="B66" s="9" t="s">
        <v>46</v>
      </c>
      <c r="C66" s="10" t="s">
        <v>16</v>
      </c>
      <c r="D66" s="11">
        <v>38880</v>
      </c>
      <c r="E66" s="10">
        <v>3</v>
      </c>
      <c r="F66" s="8">
        <v>2.89</v>
      </c>
      <c r="G66" s="8">
        <v>0</v>
      </c>
      <c r="H66" s="8">
        <f t="shared" si="7"/>
        <v>0</v>
      </c>
      <c r="I66" s="8">
        <v>2.74</v>
      </c>
      <c r="J66" s="8">
        <v>0</v>
      </c>
      <c r="K66" s="8">
        <f t="shared" si="12"/>
        <v>0</v>
      </c>
      <c r="L66" s="28">
        <f t="shared" si="15"/>
        <v>100</v>
      </c>
      <c r="M66" s="8">
        <f t="shared" si="14"/>
        <v>0</v>
      </c>
      <c r="N66" s="21">
        <f t="shared" si="11"/>
        <v>100</v>
      </c>
    </row>
    <row r="67" spans="1:14">
      <c r="A67" s="91"/>
      <c r="B67" s="9" t="s">
        <v>46</v>
      </c>
      <c r="C67" s="10">
        <v>2</v>
      </c>
      <c r="D67" s="11">
        <v>38889</v>
      </c>
      <c r="E67" s="10">
        <v>1</v>
      </c>
      <c r="F67" s="8">
        <v>1.36</v>
      </c>
      <c r="G67" s="8">
        <v>0</v>
      </c>
      <c r="H67" s="8">
        <f t="shared" si="7"/>
        <v>0</v>
      </c>
      <c r="I67" s="8">
        <v>1.3</v>
      </c>
      <c r="J67" s="8">
        <v>0</v>
      </c>
      <c r="K67" s="8">
        <f t="shared" si="12"/>
        <v>0</v>
      </c>
      <c r="L67" s="28">
        <f t="shared" si="15"/>
        <v>99.999999999999986</v>
      </c>
      <c r="M67" s="8">
        <f t="shared" si="14"/>
        <v>0</v>
      </c>
      <c r="N67" s="21">
        <f t="shared" si="11"/>
        <v>100</v>
      </c>
    </row>
    <row r="68" spans="1:14">
      <c r="A68" s="91"/>
      <c r="B68" s="9" t="s">
        <v>46</v>
      </c>
      <c r="C68" s="10" t="s">
        <v>16</v>
      </c>
      <c r="D68" s="11">
        <v>38899</v>
      </c>
      <c r="E68" s="10">
        <v>3</v>
      </c>
      <c r="F68" s="8">
        <v>1.71</v>
      </c>
      <c r="G68" s="8">
        <v>0</v>
      </c>
      <c r="H68" s="8">
        <f t="shared" si="7"/>
        <v>0</v>
      </c>
      <c r="I68" s="8">
        <v>1.63</v>
      </c>
      <c r="J68" s="8">
        <v>0</v>
      </c>
      <c r="K68" s="8">
        <f t="shared" si="12"/>
        <v>0</v>
      </c>
      <c r="L68" s="28">
        <f t="shared" si="15"/>
        <v>100</v>
      </c>
      <c r="M68" s="8">
        <f t="shared" si="14"/>
        <v>0</v>
      </c>
      <c r="N68" s="21">
        <f t="shared" si="11"/>
        <v>100</v>
      </c>
    </row>
    <row r="69" spans="1:14">
      <c r="A69" s="91"/>
      <c r="B69" s="9" t="s">
        <v>46</v>
      </c>
      <c r="C69" s="10">
        <v>2</v>
      </c>
      <c r="D69" s="11">
        <v>38954</v>
      </c>
      <c r="E69" s="10">
        <v>2</v>
      </c>
      <c r="F69" s="8">
        <v>3.31</v>
      </c>
      <c r="G69" s="8">
        <v>0</v>
      </c>
      <c r="H69" s="8">
        <f t="shared" si="7"/>
        <v>0</v>
      </c>
      <c r="I69" s="8">
        <v>3.14</v>
      </c>
      <c r="J69" s="8">
        <v>0</v>
      </c>
      <c r="K69" s="8">
        <f t="shared" si="12"/>
        <v>0</v>
      </c>
      <c r="L69" s="28">
        <f t="shared" si="15"/>
        <v>100</v>
      </c>
      <c r="M69" s="8">
        <f t="shared" si="14"/>
        <v>0</v>
      </c>
      <c r="N69" s="21">
        <f t="shared" si="11"/>
        <v>100</v>
      </c>
    </row>
    <row r="70" spans="1:14">
      <c r="A70" s="91"/>
      <c r="B70" s="9" t="s">
        <v>46</v>
      </c>
      <c r="C70" s="10" t="s">
        <v>16</v>
      </c>
      <c r="D70" s="11">
        <v>38961</v>
      </c>
      <c r="E70" s="10">
        <v>5</v>
      </c>
      <c r="F70" s="8">
        <v>2.36</v>
      </c>
      <c r="G70" s="8">
        <v>0</v>
      </c>
      <c r="H70" s="8">
        <f t="shared" si="7"/>
        <v>0</v>
      </c>
      <c r="I70" s="8">
        <v>2.2400000000000002</v>
      </c>
      <c r="J70" s="8">
        <v>0</v>
      </c>
      <c r="K70" s="8">
        <f t="shared" si="12"/>
        <v>0</v>
      </c>
      <c r="L70" s="28">
        <f t="shared" si="15"/>
        <v>100</v>
      </c>
      <c r="M70" s="8">
        <f t="shared" si="14"/>
        <v>0</v>
      </c>
      <c r="N70" s="21">
        <f t="shared" si="11"/>
        <v>100</v>
      </c>
    </row>
    <row r="71" spans="1:14">
      <c r="A71" s="91"/>
      <c r="B71" s="9" t="s">
        <v>46</v>
      </c>
      <c r="C71" s="10" t="s">
        <v>16</v>
      </c>
      <c r="D71" s="11">
        <v>38990</v>
      </c>
      <c r="E71" s="10">
        <v>3</v>
      </c>
      <c r="F71" s="8">
        <v>1.91</v>
      </c>
      <c r="G71" s="8">
        <v>0</v>
      </c>
      <c r="H71" s="8">
        <f t="shared" si="7"/>
        <v>0</v>
      </c>
      <c r="I71" s="8">
        <v>1.81</v>
      </c>
      <c r="J71" s="8">
        <v>0</v>
      </c>
      <c r="K71" s="8">
        <f t="shared" si="12"/>
        <v>0</v>
      </c>
      <c r="L71" s="28">
        <f t="shared" si="15"/>
        <v>100</v>
      </c>
      <c r="M71" s="8">
        <f t="shared" si="14"/>
        <v>0</v>
      </c>
      <c r="N71" s="21">
        <f t="shared" si="11"/>
        <v>100</v>
      </c>
    </row>
    <row r="72" spans="1:14">
      <c r="A72" s="91"/>
      <c r="B72" s="9" t="s">
        <v>15</v>
      </c>
      <c r="C72" s="10" t="s">
        <v>16</v>
      </c>
      <c r="D72" s="11">
        <v>38874</v>
      </c>
      <c r="E72" s="5">
        <v>3</v>
      </c>
      <c r="F72" s="7">
        <v>1.58</v>
      </c>
      <c r="G72" s="7">
        <v>0</v>
      </c>
      <c r="H72" s="7">
        <f t="shared" si="7"/>
        <v>0</v>
      </c>
      <c r="I72" s="7">
        <v>1.51</v>
      </c>
      <c r="J72" s="7">
        <v>0</v>
      </c>
      <c r="K72" s="7">
        <f t="shared" si="12"/>
        <v>0</v>
      </c>
      <c r="L72" s="28">
        <f t="shared" si="15"/>
        <v>100</v>
      </c>
      <c r="M72" s="8">
        <f t="shared" si="14"/>
        <v>0</v>
      </c>
      <c r="N72" s="21">
        <f t="shared" si="11"/>
        <v>100</v>
      </c>
    </row>
    <row r="73" spans="1:14">
      <c r="A73" s="91"/>
      <c r="B73" s="9" t="s">
        <v>15</v>
      </c>
      <c r="C73" s="10" t="s">
        <v>16</v>
      </c>
      <c r="D73" s="11">
        <v>38880</v>
      </c>
      <c r="E73" s="5">
        <v>3</v>
      </c>
      <c r="F73" s="7">
        <v>1.54</v>
      </c>
      <c r="G73" s="7">
        <v>0</v>
      </c>
      <c r="H73" s="7">
        <f t="shared" si="7"/>
        <v>0</v>
      </c>
      <c r="I73" s="7">
        <v>1.48</v>
      </c>
      <c r="J73" s="7">
        <v>0</v>
      </c>
      <c r="K73" s="7">
        <f t="shared" si="12"/>
        <v>0</v>
      </c>
      <c r="L73" s="28">
        <f t="shared" si="15"/>
        <v>100</v>
      </c>
      <c r="M73" s="8">
        <f t="shared" si="14"/>
        <v>0</v>
      </c>
      <c r="N73" s="21">
        <f t="shared" si="11"/>
        <v>100</v>
      </c>
    </row>
    <row r="74" spans="1:14">
      <c r="A74" s="91"/>
      <c r="B74" s="9" t="s">
        <v>15</v>
      </c>
      <c r="C74" s="10">
        <v>1</v>
      </c>
      <c r="D74" s="11">
        <v>38887</v>
      </c>
      <c r="E74" s="5">
        <v>3</v>
      </c>
      <c r="F74" s="7">
        <v>1.54</v>
      </c>
      <c r="G74" s="7">
        <v>0</v>
      </c>
      <c r="H74" s="7">
        <f t="shared" si="7"/>
        <v>0</v>
      </c>
      <c r="I74" s="7">
        <v>1.48</v>
      </c>
      <c r="J74" s="7">
        <v>0</v>
      </c>
      <c r="K74" s="7">
        <f t="shared" si="12"/>
        <v>0</v>
      </c>
      <c r="L74" s="28">
        <f t="shared" si="15"/>
        <v>100</v>
      </c>
      <c r="M74" s="8">
        <f t="shared" si="14"/>
        <v>0</v>
      </c>
      <c r="N74" s="21">
        <f t="shared" si="11"/>
        <v>100</v>
      </c>
    </row>
    <row r="75" spans="1:14">
      <c r="A75" s="91"/>
      <c r="B75" s="9" t="s">
        <v>15</v>
      </c>
      <c r="C75" s="10" t="s">
        <v>16</v>
      </c>
      <c r="D75" s="11">
        <v>38910</v>
      </c>
      <c r="E75" s="5">
        <v>3</v>
      </c>
      <c r="F75" s="7">
        <v>1.1299999999999999</v>
      </c>
      <c r="G75" s="7">
        <v>0</v>
      </c>
      <c r="H75" s="7">
        <f t="shared" si="7"/>
        <v>0</v>
      </c>
      <c r="I75" s="7">
        <v>1.08</v>
      </c>
      <c r="J75" s="7">
        <v>0</v>
      </c>
      <c r="K75" s="7">
        <f t="shared" si="12"/>
        <v>0</v>
      </c>
      <c r="L75" s="28">
        <f t="shared" si="15"/>
        <v>100</v>
      </c>
      <c r="M75" s="8">
        <f t="shared" si="14"/>
        <v>0</v>
      </c>
      <c r="N75" s="21">
        <f t="shared" si="11"/>
        <v>100</v>
      </c>
    </row>
    <row r="76" spans="1:14">
      <c r="A76" s="91"/>
      <c r="B76" s="9" t="s">
        <v>15</v>
      </c>
      <c r="C76" s="10">
        <v>1</v>
      </c>
      <c r="D76" s="11">
        <v>38932</v>
      </c>
      <c r="E76" s="5">
        <v>4</v>
      </c>
      <c r="F76" s="7">
        <v>2.17</v>
      </c>
      <c r="G76" s="7">
        <v>0</v>
      </c>
      <c r="H76" s="7">
        <f t="shared" si="7"/>
        <v>0</v>
      </c>
      <c r="I76" s="7">
        <v>2.06</v>
      </c>
      <c r="J76" s="7">
        <v>0</v>
      </c>
      <c r="K76" s="7">
        <f t="shared" si="12"/>
        <v>0</v>
      </c>
      <c r="L76" s="28">
        <f t="shared" si="15"/>
        <v>100</v>
      </c>
      <c r="M76" s="8">
        <f t="shared" si="14"/>
        <v>0</v>
      </c>
      <c r="N76" s="21">
        <f t="shared" si="11"/>
        <v>100</v>
      </c>
    </row>
    <row r="77" spans="1:14">
      <c r="A77" s="91"/>
      <c r="B77" s="9" t="s">
        <v>15</v>
      </c>
      <c r="C77" s="10" t="s">
        <v>16</v>
      </c>
      <c r="D77" s="11">
        <v>38953</v>
      </c>
      <c r="E77" s="5">
        <v>3</v>
      </c>
      <c r="F77" s="7">
        <v>1.33</v>
      </c>
      <c r="G77" s="7">
        <v>0</v>
      </c>
      <c r="H77" s="7">
        <f t="shared" ref="H77:H153" si="16">100*G77/F77</f>
        <v>0</v>
      </c>
      <c r="I77" s="7">
        <v>1.26</v>
      </c>
      <c r="J77" s="7">
        <v>0</v>
      </c>
      <c r="K77" s="7">
        <f t="shared" si="12"/>
        <v>0</v>
      </c>
      <c r="L77" s="28">
        <f t="shared" si="15"/>
        <v>100</v>
      </c>
      <c r="M77" s="8">
        <f t="shared" si="14"/>
        <v>0</v>
      </c>
      <c r="N77" s="21">
        <f t="shared" ref="N77:N153" si="17">(I77-J77)/I77*100</f>
        <v>100</v>
      </c>
    </row>
    <row r="78" spans="1:14">
      <c r="A78" s="91"/>
      <c r="B78" s="9" t="s">
        <v>15</v>
      </c>
      <c r="C78" s="10" t="s">
        <v>16</v>
      </c>
      <c r="D78" s="11">
        <v>38988</v>
      </c>
      <c r="E78" s="5">
        <v>3</v>
      </c>
      <c r="F78" s="7">
        <v>1.35</v>
      </c>
      <c r="G78" s="7">
        <v>0</v>
      </c>
      <c r="H78" s="7">
        <f t="shared" si="16"/>
        <v>0</v>
      </c>
      <c r="I78" s="7">
        <v>1.3</v>
      </c>
      <c r="J78" s="7">
        <v>0</v>
      </c>
      <c r="K78" s="7">
        <f t="shared" si="12"/>
        <v>0</v>
      </c>
      <c r="L78" s="28">
        <f t="shared" si="15"/>
        <v>100</v>
      </c>
      <c r="M78" s="8">
        <f t="shared" si="14"/>
        <v>0</v>
      </c>
      <c r="N78" s="21">
        <f t="shared" si="17"/>
        <v>100</v>
      </c>
    </row>
    <row r="79" spans="1:14">
      <c r="A79" s="91"/>
      <c r="B79" s="4" t="s">
        <v>52</v>
      </c>
      <c r="C79" s="3">
        <v>3</v>
      </c>
      <c r="D79" s="14">
        <v>38887</v>
      </c>
      <c r="E79" s="5">
        <v>1</v>
      </c>
      <c r="F79" s="7">
        <v>14.45</v>
      </c>
      <c r="G79" s="7">
        <v>0</v>
      </c>
      <c r="H79" s="7">
        <f t="shared" si="16"/>
        <v>0</v>
      </c>
      <c r="I79" s="7">
        <v>14.45</v>
      </c>
      <c r="J79" s="7">
        <v>14</v>
      </c>
      <c r="K79" s="7">
        <f t="shared" si="12"/>
        <v>96.885813148788927</v>
      </c>
      <c r="L79" s="28">
        <f t="shared" si="15"/>
        <v>3.114186851211068</v>
      </c>
      <c r="M79" s="8">
        <f t="shared" si="14"/>
        <v>96.885813148788941</v>
      </c>
      <c r="N79" s="21">
        <f t="shared" si="17"/>
        <v>3.114186851211068</v>
      </c>
    </row>
    <row r="80" spans="1:14">
      <c r="A80" s="91"/>
      <c r="B80" s="4" t="s">
        <v>52</v>
      </c>
      <c r="C80" s="3" t="s">
        <v>33</v>
      </c>
      <c r="D80" s="14">
        <v>38964</v>
      </c>
      <c r="E80" s="5">
        <v>3</v>
      </c>
      <c r="F80" s="7">
        <v>21.67</v>
      </c>
      <c r="G80" s="7">
        <v>0.01</v>
      </c>
      <c r="H80" s="7">
        <f t="shared" si="16"/>
        <v>4.6146746654360866E-2</v>
      </c>
      <c r="I80" s="7">
        <v>21.66</v>
      </c>
      <c r="J80" s="3">
        <v>10.75</v>
      </c>
      <c r="K80" s="7">
        <f t="shared" si="12"/>
        <v>49.607752653437927</v>
      </c>
      <c r="L80" s="28">
        <f t="shared" si="15"/>
        <v>50.3461005999077</v>
      </c>
      <c r="M80" s="8">
        <f t="shared" si="14"/>
        <v>49.630655586334257</v>
      </c>
      <c r="N80" s="21">
        <f t="shared" si="17"/>
        <v>50.369344413665743</v>
      </c>
    </row>
    <row r="81" spans="1:28">
      <c r="A81" s="91"/>
      <c r="B81" s="9" t="s">
        <v>18</v>
      </c>
      <c r="C81" s="10" t="s">
        <v>16</v>
      </c>
      <c r="D81" s="11">
        <v>38860</v>
      </c>
      <c r="E81" s="10">
        <v>3</v>
      </c>
      <c r="F81" s="7">
        <v>2.99</v>
      </c>
      <c r="G81" s="7">
        <v>0</v>
      </c>
      <c r="H81" s="7">
        <f t="shared" ref="H81:H89" si="18">100*G81/F81</f>
        <v>0</v>
      </c>
      <c r="I81" s="7">
        <v>0.95</v>
      </c>
      <c r="J81" s="7">
        <v>0</v>
      </c>
      <c r="K81" s="7">
        <f t="shared" ref="K81:K89" si="19">100*J81/F81</f>
        <v>0</v>
      </c>
      <c r="L81" s="28">
        <f t="shared" ref="L81:L91" si="20">100*(F81-G81-J81)/F81</f>
        <v>99.999999999999986</v>
      </c>
      <c r="M81" s="8">
        <f t="shared" ref="M81:M89" si="21">J81/I81*100</f>
        <v>0</v>
      </c>
      <c r="N81" s="21">
        <f t="shared" ref="N81:N89" si="22">(I81-J81)/I81*100</f>
        <v>100</v>
      </c>
      <c r="P81" s="10"/>
      <c r="Q81" s="10"/>
      <c r="R81" s="11"/>
      <c r="S81" s="10"/>
      <c r="T81" s="7"/>
      <c r="U81" s="7"/>
      <c r="V81" s="7"/>
      <c r="W81" s="7"/>
      <c r="X81" s="7"/>
      <c r="Y81" s="7"/>
      <c r="Z81" s="28"/>
      <c r="AA81" s="8"/>
      <c r="AB81" s="8"/>
    </row>
    <row r="82" spans="1:28">
      <c r="A82" s="91"/>
      <c r="B82" s="9" t="s">
        <v>18</v>
      </c>
      <c r="C82" s="10">
        <v>1</v>
      </c>
      <c r="D82" s="11">
        <v>38868</v>
      </c>
      <c r="E82" s="10">
        <v>2</v>
      </c>
      <c r="F82" s="7">
        <v>2.2999999999999998</v>
      </c>
      <c r="G82" s="7">
        <v>0</v>
      </c>
      <c r="H82" s="7">
        <f t="shared" si="18"/>
        <v>0</v>
      </c>
      <c r="I82" s="7">
        <v>2.1800000000000002</v>
      </c>
      <c r="J82" s="7">
        <v>1.57</v>
      </c>
      <c r="K82" s="7">
        <f t="shared" si="19"/>
        <v>68.260869565217391</v>
      </c>
      <c r="L82" s="28">
        <f t="shared" si="20"/>
        <v>31.739130434782599</v>
      </c>
      <c r="M82" s="8">
        <f t="shared" si="21"/>
        <v>72.018348623853214</v>
      </c>
      <c r="N82" s="21">
        <f t="shared" si="22"/>
        <v>27.981651376146793</v>
      </c>
      <c r="P82" s="10"/>
      <c r="Q82" s="10"/>
      <c r="R82" s="11"/>
      <c r="S82" s="10"/>
      <c r="T82" s="7"/>
      <c r="U82" s="7"/>
      <c r="V82" s="7"/>
      <c r="W82" s="7"/>
      <c r="X82" s="7"/>
      <c r="Y82" s="7"/>
      <c r="Z82" s="28"/>
      <c r="AA82" s="8"/>
      <c r="AB82" s="8"/>
    </row>
    <row r="83" spans="1:28">
      <c r="A83" s="91"/>
      <c r="B83" s="9" t="s">
        <v>18</v>
      </c>
      <c r="C83" s="10" t="s">
        <v>16</v>
      </c>
      <c r="D83" s="11">
        <v>38874</v>
      </c>
      <c r="E83" s="10">
        <v>3</v>
      </c>
      <c r="F83" s="7">
        <v>2.64</v>
      </c>
      <c r="G83" s="7">
        <v>0</v>
      </c>
      <c r="H83" s="7">
        <f t="shared" si="18"/>
        <v>0</v>
      </c>
      <c r="I83" s="7">
        <v>2.52</v>
      </c>
      <c r="J83" s="15">
        <v>1.3149999999999999</v>
      </c>
      <c r="K83" s="7">
        <f t="shared" si="19"/>
        <v>49.810606060606055</v>
      </c>
      <c r="L83" s="28">
        <f t="shared" si="20"/>
        <v>50.189393939393945</v>
      </c>
      <c r="M83" s="8">
        <f t="shared" si="21"/>
        <v>52.182539682539677</v>
      </c>
      <c r="N83" s="21">
        <f t="shared" si="22"/>
        <v>47.817460317460316</v>
      </c>
      <c r="P83" s="10"/>
      <c r="Q83" s="10"/>
      <c r="R83" s="11"/>
      <c r="S83" s="10"/>
      <c r="T83" s="7"/>
      <c r="U83" s="7"/>
      <c r="V83" s="7"/>
      <c r="W83" s="7"/>
      <c r="X83" s="7"/>
      <c r="Y83" s="7"/>
      <c r="Z83" s="28"/>
      <c r="AA83" s="8"/>
      <c r="AB83" s="8"/>
    </row>
    <row r="84" spans="1:28">
      <c r="A84" s="91"/>
      <c r="B84" s="9" t="s">
        <v>18</v>
      </c>
      <c r="C84" s="10" t="s">
        <v>16</v>
      </c>
      <c r="D84" s="11">
        <v>38887</v>
      </c>
      <c r="E84" s="10">
        <v>3</v>
      </c>
      <c r="F84" s="7">
        <v>2.2599999999999998</v>
      </c>
      <c r="G84" s="7">
        <v>0</v>
      </c>
      <c r="H84" s="7">
        <f t="shared" si="18"/>
        <v>0</v>
      </c>
      <c r="I84" s="7">
        <v>2.16</v>
      </c>
      <c r="J84" s="15">
        <v>0.25</v>
      </c>
      <c r="K84" s="7">
        <f t="shared" si="19"/>
        <v>11.061946902654869</v>
      </c>
      <c r="L84" s="28">
        <f t="shared" si="20"/>
        <v>88.938053097345133</v>
      </c>
      <c r="M84" s="8">
        <f t="shared" si="21"/>
        <v>11.574074074074073</v>
      </c>
      <c r="N84" s="21">
        <f t="shared" si="22"/>
        <v>88.425925925925924</v>
      </c>
      <c r="P84" s="10"/>
      <c r="Q84" s="10"/>
      <c r="R84" s="11"/>
      <c r="S84" s="10"/>
      <c r="T84" s="7"/>
      <c r="U84" s="7"/>
      <c r="V84" s="7"/>
      <c r="W84" s="7"/>
      <c r="X84" s="7"/>
      <c r="Y84" s="7"/>
      <c r="Z84" s="28"/>
      <c r="AA84" s="8"/>
      <c r="AB84" s="8"/>
    </row>
    <row r="85" spans="1:28">
      <c r="A85" s="91"/>
      <c r="B85" s="9" t="s">
        <v>18</v>
      </c>
      <c r="C85" s="10">
        <v>2</v>
      </c>
      <c r="D85" s="11">
        <v>38901</v>
      </c>
      <c r="E85" s="10">
        <v>1</v>
      </c>
      <c r="F85" s="8">
        <v>2.13</v>
      </c>
      <c r="G85" s="8">
        <v>0</v>
      </c>
      <c r="H85" s="8">
        <f t="shared" si="18"/>
        <v>0</v>
      </c>
      <c r="I85" s="8">
        <v>2.02</v>
      </c>
      <c r="J85" s="8">
        <v>0.86</v>
      </c>
      <c r="K85" s="8">
        <f t="shared" si="19"/>
        <v>40.375586854460096</v>
      </c>
      <c r="L85" s="28">
        <f t="shared" si="20"/>
        <v>59.624413145539911</v>
      </c>
      <c r="M85" s="8">
        <f t="shared" si="21"/>
        <v>42.574257425742573</v>
      </c>
      <c r="N85" s="21">
        <f t="shared" si="22"/>
        <v>57.425742574257434</v>
      </c>
      <c r="P85" s="10"/>
      <c r="Q85" s="10"/>
      <c r="R85" s="11"/>
      <c r="S85" s="10"/>
      <c r="T85" s="7"/>
      <c r="U85" s="7"/>
      <c r="V85" s="7"/>
      <c r="W85" s="7"/>
      <c r="X85" s="7"/>
      <c r="Y85" s="7"/>
      <c r="Z85" s="28"/>
      <c r="AA85" s="8"/>
      <c r="AB85" s="8"/>
    </row>
    <row r="86" spans="1:28">
      <c r="A86" s="91"/>
      <c r="B86" s="9" t="s">
        <v>18</v>
      </c>
      <c r="C86" s="10" t="s">
        <v>16</v>
      </c>
      <c r="D86" s="11">
        <v>38910</v>
      </c>
      <c r="E86" s="10">
        <v>3</v>
      </c>
      <c r="F86" s="8">
        <v>1.97</v>
      </c>
      <c r="G86" s="8">
        <v>0</v>
      </c>
      <c r="H86" s="8">
        <f t="shared" si="18"/>
        <v>0</v>
      </c>
      <c r="I86" s="8">
        <v>1.87</v>
      </c>
      <c r="J86" s="8">
        <f>0.27/2</f>
        <v>0.13500000000000001</v>
      </c>
      <c r="K86" s="8">
        <f t="shared" si="19"/>
        <v>6.8527918781725887</v>
      </c>
      <c r="L86" s="28">
        <f t="shared" si="20"/>
        <v>93.147208121827418</v>
      </c>
      <c r="M86" s="8">
        <f t="shared" si="21"/>
        <v>7.2192513368983953</v>
      </c>
      <c r="N86" s="21">
        <f t="shared" si="22"/>
        <v>92.780748663101605</v>
      </c>
      <c r="P86" s="10"/>
      <c r="Q86" s="10"/>
      <c r="R86" s="11"/>
      <c r="S86" s="10"/>
      <c r="T86" s="7"/>
      <c r="U86" s="7"/>
      <c r="V86" s="7"/>
      <c r="W86" s="7"/>
      <c r="X86" s="7"/>
      <c r="Y86" s="7"/>
      <c r="Z86" s="28"/>
      <c r="AA86" s="8"/>
      <c r="AB86" s="8"/>
    </row>
    <row r="87" spans="1:28">
      <c r="A87" s="91"/>
      <c r="B87" s="9" t="s">
        <v>18</v>
      </c>
      <c r="C87" s="10" t="s">
        <v>16</v>
      </c>
      <c r="D87" s="11">
        <v>38934</v>
      </c>
      <c r="E87" s="10">
        <v>3</v>
      </c>
      <c r="F87" s="8">
        <v>2.73</v>
      </c>
      <c r="G87" s="8">
        <v>0</v>
      </c>
      <c r="H87" s="8">
        <f t="shared" si="18"/>
        <v>0</v>
      </c>
      <c r="I87" s="8">
        <v>2.59</v>
      </c>
      <c r="J87" s="8">
        <v>0</v>
      </c>
      <c r="K87" s="8">
        <f t="shared" si="19"/>
        <v>0</v>
      </c>
      <c r="L87" s="28">
        <f t="shared" si="20"/>
        <v>100</v>
      </c>
      <c r="M87" s="8">
        <f t="shared" si="21"/>
        <v>0</v>
      </c>
      <c r="N87" s="21">
        <f t="shared" si="22"/>
        <v>100</v>
      </c>
      <c r="P87" s="10"/>
      <c r="Q87" s="10"/>
      <c r="R87" s="11"/>
      <c r="S87" s="10"/>
      <c r="T87" s="7"/>
      <c r="U87" s="7"/>
      <c r="V87" s="7"/>
      <c r="W87" s="7"/>
      <c r="X87" s="7"/>
      <c r="Y87" s="7"/>
      <c r="Z87" s="28"/>
      <c r="AA87" s="8"/>
      <c r="AB87" s="8"/>
    </row>
    <row r="88" spans="1:28">
      <c r="A88" s="91"/>
      <c r="B88" s="9" t="s">
        <v>18</v>
      </c>
      <c r="C88" s="10">
        <v>1</v>
      </c>
      <c r="D88" s="11">
        <v>38953</v>
      </c>
      <c r="E88" s="10">
        <v>2</v>
      </c>
      <c r="F88" s="8">
        <v>2.0099999999999998</v>
      </c>
      <c r="G88" s="8">
        <v>0</v>
      </c>
      <c r="H88" s="8">
        <f t="shared" si="18"/>
        <v>0</v>
      </c>
      <c r="I88" s="8">
        <v>1.9</v>
      </c>
      <c r="J88" s="8">
        <v>0</v>
      </c>
      <c r="K88" s="8">
        <f t="shared" si="19"/>
        <v>0</v>
      </c>
      <c r="L88" s="28">
        <f t="shared" si="20"/>
        <v>100</v>
      </c>
      <c r="M88" s="8">
        <f t="shared" si="21"/>
        <v>0</v>
      </c>
      <c r="N88" s="21">
        <f t="shared" si="22"/>
        <v>100</v>
      </c>
      <c r="P88" s="10"/>
      <c r="Q88" s="10"/>
      <c r="R88" s="11"/>
      <c r="S88" s="10"/>
      <c r="T88" s="7"/>
      <c r="U88" s="7"/>
      <c r="V88" s="7"/>
      <c r="W88" s="7"/>
      <c r="X88" s="7"/>
      <c r="Y88" s="7"/>
      <c r="Z88" s="28"/>
      <c r="AA88" s="8"/>
      <c r="AB88" s="8"/>
    </row>
    <row r="89" spans="1:28" ht="15.75" thickBot="1">
      <c r="A89" s="90"/>
      <c r="B89" s="70" t="s">
        <v>18</v>
      </c>
      <c r="C89" s="12">
        <v>2</v>
      </c>
      <c r="D89" s="58">
        <v>38992</v>
      </c>
      <c r="E89" s="12">
        <v>1</v>
      </c>
      <c r="F89" s="13">
        <v>2.35</v>
      </c>
      <c r="G89" s="13">
        <v>0</v>
      </c>
      <c r="H89" s="13">
        <f t="shared" si="18"/>
        <v>0</v>
      </c>
      <c r="I89" s="13">
        <v>2.23</v>
      </c>
      <c r="J89" s="13">
        <v>0</v>
      </c>
      <c r="K89" s="13">
        <f t="shared" si="19"/>
        <v>0</v>
      </c>
      <c r="L89" s="59">
        <f t="shared" si="20"/>
        <v>100</v>
      </c>
      <c r="M89" s="13">
        <f t="shared" si="21"/>
        <v>0</v>
      </c>
      <c r="N89" s="22">
        <f t="shared" si="22"/>
        <v>100</v>
      </c>
      <c r="P89" s="10"/>
      <c r="Q89" s="10"/>
      <c r="R89" s="11"/>
      <c r="S89" s="10"/>
      <c r="T89" s="7"/>
      <c r="U89" s="7"/>
      <c r="V89" s="7"/>
      <c r="W89" s="7"/>
      <c r="X89" s="7"/>
      <c r="Y89" s="7"/>
      <c r="Z89" s="28"/>
      <c r="AA89" s="8"/>
      <c r="AB89" s="8"/>
    </row>
    <row r="90" spans="1:28">
      <c r="A90" s="89">
        <v>2007</v>
      </c>
      <c r="B90" s="68" t="s">
        <v>72</v>
      </c>
      <c r="C90" s="10" t="s">
        <v>16</v>
      </c>
      <c r="D90" s="11">
        <v>39201</v>
      </c>
      <c r="E90" s="5">
        <v>3</v>
      </c>
      <c r="F90" s="8">
        <v>11.35</v>
      </c>
      <c r="G90" s="8">
        <v>1.35</v>
      </c>
      <c r="H90" s="8">
        <f t="shared" si="16"/>
        <v>11.894273127753305</v>
      </c>
      <c r="I90" s="8">
        <v>9.99</v>
      </c>
      <c r="J90" s="8">
        <v>2.88</v>
      </c>
      <c r="K90" s="8">
        <f t="shared" si="12"/>
        <v>25.37444933920705</v>
      </c>
      <c r="L90" s="28">
        <f t="shared" si="20"/>
        <v>62.731277533039652</v>
      </c>
      <c r="M90" s="8">
        <f t="shared" si="14"/>
        <v>28.828828828828829</v>
      </c>
      <c r="N90" s="21">
        <f t="shared" si="17"/>
        <v>71.171171171171181</v>
      </c>
    </row>
    <row r="91" spans="1:28">
      <c r="A91" s="91"/>
      <c r="B91" s="4" t="s">
        <v>72</v>
      </c>
      <c r="C91" s="10" t="s">
        <v>14</v>
      </c>
      <c r="D91" s="11">
        <v>39247</v>
      </c>
      <c r="E91" s="5">
        <v>3</v>
      </c>
      <c r="F91" s="5">
        <v>7.87</v>
      </c>
      <c r="G91" s="8">
        <v>1.38</v>
      </c>
      <c r="H91" s="8">
        <f t="shared" si="16"/>
        <v>17.534942820838626</v>
      </c>
      <c r="I91" s="8">
        <v>6.48</v>
      </c>
      <c r="J91" s="8">
        <v>0</v>
      </c>
      <c r="K91" s="8">
        <f t="shared" si="12"/>
        <v>0</v>
      </c>
      <c r="L91" s="28">
        <f t="shared" si="20"/>
        <v>82.465057179161377</v>
      </c>
      <c r="M91" s="8">
        <f t="shared" si="14"/>
        <v>0</v>
      </c>
      <c r="N91" s="21">
        <f t="shared" si="17"/>
        <v>100</v>
      </c>
    </row>
    <row r="92" spans="1:28">
      <c r="A92" s="91"/>
      <c r="B92" s="4" t="s">
        <v>72</v>
      </c>
      <c r="C92" s="10" t="s">
        <v>16</v>
      </c>
      <c r="D92" s="11">
        <v>39285</v>
      </c>
      <c r="E92" s="5">
        <v>3</v>
      </c>
      <c r="F92" s="8">
        <v>10.26</v>
      </c>
      <c r="G92" s="8">
        <v>0.61</v>
      </c>
      <c r="H92" s="8">
        <f t="shared" si="16"/>
        <v>5.9454191033138404</v>
      </c>
      <c r="I92" s="8">
        <v>9.66</v>
      </c>
      <c r="J92" s="8">
        <v>0</v>
      </c>
      <c r="K92" s="8">
        <f t="shared" si="12"/>
        <v>0</v>
      </c>
      <c r="L92" s="28">
        <f t="shared" ref="L92:L159" si="23">100*(F92-G92-J92)/F92</f>
        <v>94.054580896686161</v>
      </c>
      <c r="M92" s="8">
        <f t="shared" si="14"/>
        <v>0</v>
      </c>
      <c r="N92" s="21">
        <f t="shared" si="17"/>
        <v>100</v>
      </c>
    </row>
    <row r="93" spans="1:28">
      <c r="A93" s="91"/>
      <c r="B93" s="4" t="s">
        <v>72</v>
      </c>
      <c r="C93" s="10" t="s">
        <v>14</v>
      </c>
      <c r="D93" s="11">
        <v>39289</v>
      </c>
      <c r="E93" s="5">
        <v>3</v>
      </c>
      <c r="F93" s="7">
        <v>7.75</v>
      </c>
      <c r="G93" s="7">
        <v>1.35</v>
      </c>
      <c r="H93" s="7">
        <f t="shared" si="16"/>
        <v>17.419354838709676</v>
      </c>
      <c r="I93" s="7">
        <v>6.39</v>
      </c>
      <c r="J93" s="7">
        <v>0</v>
      </c>
      <c r="K93" s="7">
        <f t="shared" si="12"/>
        <v>0</v>
      </c>
      <c r="L93" s="28">
        <f t="shared" si="23"/>
        <v>82.58064516129032</v>
      </c>
      <c r="M93" s="8">
        <f t="shared" si="14"/>
        <v>0</v>
      </c>
      <c r="N93" s="21">
        <f t="shared" si="17"/>
        <v>100</v>
      </c>
    </row>
    <row r="94" spans="1:28">
      <c r="A94" s="91"/>
      <c r="B94" s="4" t="s">
        <v>72</v>
      </c>
      <c r="C94" s="10" t="s">
        <v>16</v>
      </c>
      <c r="D94" s="11">
        <v>39325</v>
      </c>
      <c r="E94" s="5">
        <v>3</v>
      </c>
      <c r="F94" s="7">
        <v>9.8800000000000008</v>
      </c>
      <c r="G94" s="7">
        <v>1.77</v>
      </c>
      <c r="H94" s="7">
        <f t="shared" si="16"/>
        <v>17.914979757085018</v>
      </c>
      <c r="I94" s="7">
        <v>8.1</v>
      </c>
      <c r="J94" s="10">
        <v>1.07</v>
      </c>
      <c r="K94" s="7">
        <f t="shared" si="12"/>
        <v>10.82995951417004</v>
      </c>
      <c r="L94" s="28">
        <f t="shared" si="23"/>
        <v>71.255060728744951</v>
      </c>
      <c r="M94" s="8">
        <f t="shared" si="14"/>
        <v>13.209876543209878</v>
      </c>
      <c r="N94" s="21">
        <f t="shared" si="17"/>
        <v>86.790123456790127</v>
      </c>
    </row>
    <row r="95" spans="1:28">
      <c r="A95" s="91"/>
      <c r="B95" s="4" t="s">
        <v>72</v>
      </c>
      <c r="C95" s="10" t="s">
        <v>14</v>
      </c>
      <c r="D95" s="11">
        <v>39334</v>
      </c>
      <c r="E95" s="5">
        <v>2</v>
      </c>
      <c r="F95" s="7">
        <v>6.13</v>
      </c>
      <c r="G95" s="7">
        <v>0.73</v>
      </c>
      <c r="H95" s="7">
        <f t="shared" si="16"/>
        <v>11.908646003262643</v>
      </c>
      <c r="I95" s="7">
        <v>5.4</v>
      </c>
      <c r="J95" s="7">
        <v>0</v>
      </c>
      <c r="K95" s="7">
        <f t="shared" si="12"/>
        <v>0</v>
      </c>
      <c r="L95" s="28">
        <f t="shared" si="23"/>
        <v>88.091353996737354</v>
      </c>
      <c r="M95" s="8">
        <f t="shared" si="14"/>
        <v>0</v>
      </c>
      <c r="N95" s="21">
        <f t="shared" si="17"/>
        <v>100</v>
      </c>
    </row>
    <row r="96" spans="1:28">
      <c r="A96" s="91"/>
      <c r="B96" s="4" t="s">
        <v>72</v>
      </c>
      <c r="C96" s="10">
        <v>1</v>
      </c>
      <c r="D96" s="11">
        <v>39363</v>
      </c>
      <c r="E96" s="5">
        <v>2</v>
      </c>
      <c r="F96" s="7">
        <v>5.28</v>
      </c>
      <c r="G96" s="7">
        <v>0.37</v>
      </c>
      <c r="H96" s="7">
        <f t="shared" si="16"/>
        <v>7.0075757575757569</v>
      </c>
      <c r="I96" s="7">
        <v>4.9000000000000004</v>
      </c>
      <c r="J96" s="7">
        <v>1.01</v>
      </c>
      <c r="K96" s="7">
        <f t="shared" si="12"/>
        <v>19.128787878787879</v>
      </c>
      <c r="L96" s="28">
        <f t="shared" si="23"/>
        <v>73.863636363636374</v>
      </c>
      <c r="M96" s="8">
        <f t="shared" si="14"/>
        <v>20.612244897959179</v>
      </c>
      <c r="N96" s="21">
        <f t="shared" si="17"/>
        <v>79.387755102040828</v>
      </c>
    </row>
    <row r="97" spans="1:14">
      <c r="A97" s="91"/>
      <c r="B97" s="4" t="s">
        <v>72</v>
      </c>
      <c r="C97" s="10" t="s">
        <v>33</v>
      </c>
      <c r="D97" s="11">
        <v>39373</v>
      </c>
      <c r="E97" s="5">
        <v>2</v>
      </c>
      <c r="F97" s="7">
        <v>5.3</v>
      </c>
      <c r="G97" s="7">
        <v>0.74</v>
      </c>
      <c r="H97" s="7">
        <f t="shared" si="16"/>
        <v>13.962264150943398</v>
      </c>
      <c r="I97" s="7">
        <v>4.5599999999999996</v>
      </c>
      <c r="J97" s="10">
        <v>0.35</v>
      </c>
      <c r="K97" s="7">
        <f t="shared" si="12"/>
        <v>6.6037735849056602</v>
      </c>
      <c r="L97" s="28">
        <f t="shared" si="23"/>
        <v>79.433962264150949</v>
      </c>
      <c r="M97" s="8">
        <f t="shared" si="14"/>
        <v>7.6754385964912286</v>
      </c>
      <c r="N97" s="21">
        <f t="shared" si="17"/>
        <v>92.324561403508781</v>
      </c>
    </row>
    <row r="98" spans="1:14">
      <c r="A98" s="91"/>
      <c r="B98" s="4" t="s">
        <v>73</v>
      </c>
      <c r="C98" s="10" t="s">
        <v>80</v>
      </c>
      <c r="D98" s="11">
        <v>39227</v>
      </c>
      <c r="E98" s="5">
        <v>5</v>
      </c>
      <c r="F98" s="7">
        <v>15.14</v>
      </c>
      <c r="G98" s="7">
        <v>0.51</v>
      </c>
      <c r="H98" s="7">
        <f t="shared" si="16"/>
        <v>3.3685601056803169</v>
      </c>
      <c r="I98" s="7">
        <v>14.65</v>
      </c>
      <c r="J98" s="8">
        <v>6.5216666666666656</v>
      </c>
      <c r="K98" s="7">
        <f t="shared" si="12"/>
        <v>43.075737560546003</v>
      </c>
      <c r="L98" s="28">
        <f t="shared" si="23"/>
        <v>53.555702333773674</v>
      </c>
      <c r="M98" s="8">
        <f t="shared" si="14"/>
        <v>44.516496018202496</v>
      </c>
      <c r="N98" s="21">
        <f t="shared" si="17"/>
        <v>55.483503981797497</v>
      </c>
    </row>
    <row r="99" spans="1:14">
      <c r="A99" s="91"/>
      <c r="B99" s="4" t="s">
        <v>73</v>
      </c>
      <c r="C99" s="10">
        <v>4</v>
      </c>
      <c r="D99" s="11">
        <v>39232</v>
      </c>
      <c r="E99" s="5">
        <v>2</v>
      </c>
      <c r="F99" s="7">
        <v>13.41</v>
      </c>
      <c r="G99" s="7">
        <v>1.46</v>
      </c>
      <c r="H99" s="7">
        <f t="shared" si="16"/>
        <v>10.887397464578672</v>
      </c>
      <c r="I99" s="7">
        <v>11.94</v>
      </c>
      <c r="J99" s="8">
        <v>11.53</v>
      </c>
      <c r="K99" s="7">
        <f t="shared" si="12"/>
        <v>85.980611483967181</v>
      </c>
      <c r="L99" s="28">
        <f t="shared" si="23"/>
        <v>3.131991051454138</v>
      </c>
      <c r="M99" s="8">
        <f t="shared" si="14"/>
        <v>96.566164154103845</v>
      </c>
      <c r="N99" s="21">
        <f t="shared" si="17"/>
        <v>3.4338358458961484</v>
      </c>
    </row>
    <row r="100" spans="1:14">
      <c r="A100" s="91"/>
      <c r="B100" s="4" t="s">
        <v>73</v>
      </c>
      <c r="C100" s="10" t="s">
        <v>16</v>
      </c>
      <c r="D100" s="11">
        <v>39253</v>
      </c>
      <c r="E100" s="5">
        <v>2</v>
      </c>
      <c r="F100" s="7">
        <v>4.5</v>
      </c>
      <c r="G100" s="7">
        <v>0.05</v>
      </c>
      <c r="H100" s="7">
        <f t="shared" si="16"/>
        <v>1.1111111111111112</v>
      </c>
      <c r="I100" s="7">
        <v>4.4400000000000004</v>
      </c>
      <c r="J100" s="8">
        <f>(0.03+0.14)/2</f>
        <v>8.5000000000000006E-2</v>
      </c>
      <c r="K100" s="7">
        <f t="shared" ref="K100:K159" si="24">100*J100/F100</f>
        <v>1.8888888888888888</v>
      </c>
      <c r="L100" s="28">
        <f t="shared" si="23"/>
        <v>97</v>
      </c>
      <c r="M100" s="8">
        <f t="shared" ref="M100:M167" si="25">J100/I100*100</f>
        <v>1.9144144144144142</v>
      </c>
      <c r="N100" s="21">
        <f t="shared" si="17"/>
        <v>98.085585585585591</v>
      </c>
    </row>
    <row r="101" spans="1:14">
      <c r="A101" s="91"/>
      <c r="B101" s="4" t="s">
        <v>73</v>
      </c>
      <c r="C101" s="10" t="s">
        <v>81</v>
      </c>
      <c r="D101" s="11">
        <v>39257</v>
      </c>
      <c r="E101" s="5">
        <v>3</v>
      </c>
      <c r="F101" s="7">
        <v>10.07</v>
      </c>
      <c r="G101" s="7">
        <v>1.28</v>
      </c>
      <c r="H101" s="7">
        <f t="shared" si="16"/>
        <v>12.711022840119165</v>
      </c>
      <c r="I101" s="7">
        <v>8.7899999999999991</v>
      </c>
      <c r="J101" s="8">
        <v>2.7850000000000001</v>
      </c>
      <c r="K101" s="7">
        <f t="shared" si="24"/>
        <v>27.656405163853027</v>
      </c>
      <c r="L101" s="28">
        <f t="shared" si="23"/>
        <v>59.632571996027814</v>
      </c>
      <c r="M101" s="8">
        <f t="shared" si="25"/>
        <v>31.683731513083053</v>
      </c>
      <c r="N101" s="21">
        <f t="shared" si="17"/>
        <v>68.31626848691694</v>
      </c>
    </row>
    <row r="102" spans="1:14">
      <c r="A102" s="91"/>
      <c r="B102" s="4" t="s">
        <v>73</v>
      </c>
      <c r="C102" s="10" t="s">
        <v>75</v>
      </c>
      <c r="D102" s="11">
        <v>39306</v>
      </c>
      <c r="E102" s="5">
        <v>3</v>
      </c>
      <c r="F102" s="7">
        <v>6.29</v>
      </c>
      <c r="G102" s="7">
        <v>0.23</v>
      </c>
      <c r="H102" s="7">
        <f t="shared" si="16"/>
        <v>3.6565977742448332</v>
      </c>
      <c r="I102" s="7">
        <v>6.06</v>
      </c>
      <c r="J102" s="8">
        <v>0</v>
      </c>
      <c r="K102" s="7">
        <f t="shared" si="24"/>
        <v>0</v>
      </c>
      <c r="L102" s="28">
        <f t="shared" si="23"/>
        <v>96.34340222575517</v>
      </c>
      <c r="M102" s="8">
        <f t="shared" si="25"/>
        <v>0</v>
      </c>
      <c r="N102" s="21">
        <f t="shared" si="17"/>
        <v>100</v>
      </c>
    </row>
    <row r="103" spans="1:14">
      <c r="A103" s="91"/>
      <c r="B103" s="4" t="s">
        <v>73</v>
      </c>
      <c r="C103" s="10" t="s">
        <v>75</v>
      </c>
      <c r="D103" s="11">
        <v>39334</v>
      </c>
      <c r="E103" s="5">
        <v>3</v>
      </c>
      <c r="F103" s="7">
        <v>7.03</v>
      </c>
      <c r="G103" s="7">
        <v>0.43</v>
      </c>
      <c r="H103" s="7">
        <f t="shared" si="16"/>
        <v>6.1166429587482218</v>
      </c>
      <c r="I103" s="7">
        <v>6.6</v>
      </c>
      <c r="J103" s="10">
        <v>1.79</v>
      </c>
      <c r="K103" s="7">
        <f t="shared" si="24"/>
        <v>25.462304409672829</v>
      </c>
      <c r="L103" s="28">
        <f t="shared" si="23"/>
        <v>68.421052631578959</v>
      </c>
      <c r="M103" s="8">
        <f t="shared" si="25"/>
        <v>27.121212121212125</v>
      </c>
      <c r="N103" s="21">
        <f t="shared" si="17"/>
        <v>72.878787878787875</v>
      </c>
    </row>
    <row r="104" spans="1:14">
      <c r="A104" s="91"/>
      <c r="B104" s="4" t="s">
        <v>73</v>
      </c>
      <c r="C104" s="10" t="s">
        <v>16</v>
      </c>
      <c r="D104" s="11">
        <v>39344</v>
      </c>
      <c r="E104" s="5">
        <v>3</v>
      </c>
      <c r="F104" s="7">
        <v>7.44</v>
      </c>
      <c r="G104" s="7">
        <v>0</v>
      </c>
      <c r="H104" s="7">
        <f t="shared" si="16"/>
        <v>0</v>
      </c>
      <c r="I104" s="7">
        <v>7.44</v>
      </c>
      <c r="J104" s="8">
        <v>0</v>
      </c>
      <c r="K104" s="7">
        <f t="shared" si="24"/>
        <v>0</v>
      </c>
      <c r="L104" s="28">
        <f t="shared" si="23"/>
        <v>100</v>
      </c>
      <c r="M104" s="8">
        <f t="shared" si="25"/>
        <v>0</v>
      </c>
      <c r="N104" s="21">
        <f t="shared" si="17"/>
        <v>100</v>
      </c>
    </row>
    <row r="105" spans="1:14">
      <c r="A105" s="91"/>
      <c r="B105" s="4" t="s">
        <v>73</v>
      </c>
      <c r="C105" s="10">
        <v>4</v>
      </c>
      <c r="D105" s="11">
        <v>39353</v>
      </c>
      <c r="E105" s="5">
        <v>3</v>
      </c>
      <c r="F105" s="7">
        <v>10.9</v>
      </c>
      <c r="G105" s="7">
        <v>0.02</v>
      </c>
      <c r="H105" s="7">
        <f t="shared" si="16"/>
        <v>0.18348623853211007</v>
      </c>
      <c r="I105" s="7">
        <v>10.89</v>
      </c>
      <c r="J105" s="8">
        <v>5.55</v>
      </c>
      <c r="K105" s="7">
        <f t="shared" si="24"/>
        <v>50.917431192660551</v>
      </c>
      <c r="L105" s="28">
        <f t="shared" si="23"/>
        <v>48.899082568807351</v>
      </c>
      <c r="M105" s="8">
        <f t="shared" si="25"/>
        <v>50.964187327823687</v>
      </c>
      <c r="N105" s="21">
        <f t="shared" si="17"/>
        <v>49.035812672176313</v>
      </c>
    </row>
    <row r="106" spans="1:14">
      <c r="A106" s="91"/>
      <c r="B106" s="4" t="s">
        <v>73</v>
      </c>
      <c r="C106" s="10">
        <v>3</v>
      </c>
      <c r="D106" s="11">
        <v>39363</v>
      </c>
      <c r="E106" s="5">
        <v>2</v>
      </c>
      <c r="F106" s="5">
        <v>6.79</v>
      </c>
      <c r="G106" s="7">
        <v>0</v>
      </c>
      <c r="H106" s="7">
        <f t="shared" si="16"/>
        <v>0</v>
      </c>
      <c r="I106" s="5">
        <v>6.79</v>
      </c>
      <c r="J106" s="8">
        <v>1.96</v>
      </c>
      <c r="K106" s="7">
        <f t="shared" si="24"/>
        <v>28.865979381443299</v>
      </c>
      <c r="L106" s="28">
        <f t="shared" si="23"/>
        <v>71.134020618556704</v>
      </c>
      <c r="M106" s="8">
        <f t="shared" si="25"/>
        <v>28.865979381443296</v>
      </c>
      <c r="N106" s="21">
        <f t="shared" si="17"/>
        <v>71.134020618556704</v>
      </c>
    </row>
    <row r="107" spans="1:14">
      <c r="A107" s="91"/>
      <c r="B107" s="4" t="s">
        <v>74</v>
      </c>
      <c r="C107" s="10">
        <v>1</v>
      </c>
      <c r="D107" s="11">
        <v>39312</v>
      </c>
      <c r="E107" s="5">
        <v>3</v>
      </c>
      <c r="F107" s="7">
        <v>24.96</v>
      </c>
      <c r="G107" s="7">
        <v>0.11</v>
      </c>
      <c r="H107" s="7">
        <f t="shared" si="16"/>
        <v>0.44070512820512819</v>
      </c>
      <c r="I107" s="7">
        <v>24.85</v>
      </c>
      <c r="J107" s="8">
        <v>14.05</v>
      </c>
      <c r="K107" s="7">
        <f t="shared" si="24"/>
        <v>56.290064102564102</v>
      </c>
      <c r="L107" s="28">
        <f t="shared" si="23"/>
        <v>43.269230769230766</v>
      </c>
      <c r="M107" s="8">
        <f t="shared" si="25"/>
        <v>56.539235412474852</v>
      </c>
      <c r="N107" s="21">
        <f t="shared" si="17"/>
        <v>43.460764587525155</v>
      </c>
    </row>
    <row r="108" spans="1:14">
      <c r="A108" s="91"/>
      <c r="B108" s="4" t="s">
        <v>74</v>
      </c>
      <c r="C108" s="10">
        <v>2</v>
      </c>
      <c r="D108" s="11">
        <v>39317</v>
      </c>
      <c r="E108" s="5">
        <v>3</v>
      </c>
      <c r="F108" s="7">
        <v>18.579999999999998</v>
      </c>
      <c r="G108" s="7">
        <v>1.71</v>
      </c>
      <c r="H108" s="7">
        <f t="shared" si="16"/>
        <v>9.2034445640473628</v>
      </c>
      <c r="I108" s="7">
        <v>16.87</v>
      </c>
      <c r="J108" s="8">
        <v>6.45</v>
      </c>
      <c r="K108" s="7">
        <f t="shared" si="24"/>
        <v>34.714747039827778</v>
      </c>
      <c r="L108" s="28">
        <f t="shared" si="23"/>
        <v>56.081808396124856</v>
      </c>
      <c r="M108" s="8">
        <f t="shared" si="25"/>
        <v>38.233550681683461</v>
      </c>
      <c r="N108" s="21">
        <f t="shared" si="17"/>
        <v>61.766449318316539</v>
      </c>
    </row>
    <row r="109" spans="1:14">
      <c r="A109" s="91"/>
      <c r="B109" s="4" t="s">
        <v>74</v>
      </c>
      <c r="C109" s="10">
        <v>3</v>
      </c>
      <c r="D109" s="11">
        <v>39322</v>
      </c>
      <c r="E109" s="5">
        <v>2</v>
      </c>
      <c r="F109" s="7">
        <v>13.66</v>
      </c>
      <c r="G109" s="7">
        <v>1.1399999999999999</v>
      </c>
      <c r="H109" s="7">
        <f t="shared" si="16"/>
        <v>8.3455344070278166</v>
      </c>
      <c r="I109" s="7">
        <v>12.52</v>
      </c>
      <c r="J109" s="8">
        <v>3.06</v>
      </c>
      <c r="K109" s="7">
        <f t="shared" si="24"/>
        <v>22.401171303074669</v>
      </c>
      <c r="L109" s="28">
        <f t="shared" si="23"/>
        <v>69.253294289897497</v>
      </c>
      <c r="M109" s="8">
        <f t="shared" si="25"/>
        <v>24.440894568690098</v>
      </c>
      <c r="N109" s="21">
        <f t="shared" si="17"/>
        <v>75.559105431309902</v>
      </c>
    </row>
    <row r="110" spans="1:14">
      <c r="A110" s="91"/>
      <c r="B110" s="9" t="s">
        <v>46</v>
      </c>
      <c r="C110" s="10" t="s">
        <v>16</v>
      </c>
      <c r="D110" s="11">
        <v>39237</v>
      </c>
      <c r="E110" s="10">
        <v>3</v>
      </c>
      <c r="F110" s="7">
        <v>1.69</v>
      </c>
      <c r="G110" s="7">
        <v>0</v>
      </c>
      <c r="H110" s="7">
        <f t="shared" si="16"/>
        <v>0</v>
      </c>
      <c r="I110" s="7">
        <v>1.6</v>
      </c>
      <c r="J110" s="8">
        <v>0</v>
      </c>
      <c r="K110" s="7">
        <f t="shared" si="24"/>
        <v>0</v>
      </c>
      <c r="L110" s="28">
        <f t="shared" si="23"/>
        <v>100</v>
      </c>
      <c r="M110" s="8">
        <f t="shared" si="25"/>
        <v>0</v>
      </c>
      <c r="N110" s="21">
        <f t="shared" si="17"/>
        <v>100</v>
      </c>
    </row>
    <row r="111" spans="1:14">
      <c r="A111" s="91"/>
      <c r="B111" s="9" t="s">
        <v>46</v>
      </c>
      <c r="C111" s="10">
        <v>1</v>
      </c>
      <c r="D111" s="11">
        <v>39244</v>
      </c>
      <c r="E111" s="10">
        <v>2</v>
      </c>
      <c r="F111" s="7">
        <v>1.29</v>
      </c>
      <c r="G111" s="7">
        <v>0</v>
      </c>
      <c r="H111" s="7">
        <f t="shared" si="16"/>
        <v>0</v>
      </c>
      <c r="I111" s="7">
        <v>1.23</v>
      </c>
      <c r="J111" s="8">
        <v>0</v>
      </c>
      <c r="K111" s="7">
        <f t="shared" si="24"/>
        <v>0</v>
      </c>
      <c r="L111" s="28">
        <f t="shared" si="23"/>
        <v>100</v>
      </c>
      <c r="M111" s="8">
        <f t="shared" si="25"/>
        <v>0</v>
      </c>
      <c r="N111" s="21">
        <f t="shared" si="17"/>
        <v>100</v>
      </c>
    </row>
    <row r="112" spans="1:14">
      <c r="A112" s="91"/>
      <c r="B112" s="9" t="s">
        <v>46</v>
      </c>
      <c r="C112" s="10">
        <v>2</v>
      </c>
      <c r="D112" s="11">
        <v>39245</v>
      </c>
      <c r="E112" s="10">
        <v>2</v>
      </c>
      <c r="F112" s="7">
        <v>2.38</v>
      </c>
      <c r="G112" s="7">
        <v>0</v>
      </c>
      <c r="H112" s="7">
        <f t="shared" si="16"/>
        <v>0</v>
      </c>
      <c r="I112" s="7">
        <v>2.27</v>
      </c>
      <c r="J112" s="8">
        <v>0</v>
      </c>
      <c r="K112" s="7">
        <f t="shared" si="24"/>
        <v>0</v>
      </c>
      <c r="L112" s="28">
        <f t="shared" si="23"/>
        <v>100</v>
      </c>
      <c r="M112" s="8">
        <f t="shared" si="25"/>
        <v>0</v>
      </c>
      <c r="N112" s="21">
        <f t="shared" si="17"/>
        <v>100</v>
      </c>
    </row>
    <row r="113" spans="1:14">
      <c r="A113" s="91"/>
      <c r="B113" s="9" t="s">
        <v>46</v>
      </c>
      <c r="C113" s="10" t="s">
        <v>16</v>
      </c>
      <c r="D113" s="11">
        <v>39257</v>
      </c>
      <c r="E113" s="10">
        <v>3</v>
      </c>
      <c r="F113" s="7">
        <v>1.62</v>
      </c>
      <c r="G113" s="7">
        <v>0</v>
      </c>
      <c r="H113" s="7">
        <f t="shared" si="16"/>
        <v>0</v>
      </c>
      <c r="I113" s="7">
        <v>1.54</v>
      </c>
      <c r="J113" s="8">
        <v>0</v>
      </c>
      <c r="K113" s="7">
        <f t="shared" si="24"/>
        <v>0</v>
      </c>
      <c r="L113" s="28">
        <f t="shared" si="23"/>
        <v>100</v>
      </c>
      <c r="M113" s="8">
        <f t="shared" si="25"/>
        <v>0</v>
      </c>
      <c r="N113" s="21">
        <f t="shared" si="17"/>
        <v>100</v>
      </c>
    </row>
    <row r="114" spans="1:14">
      <c r="A114" s="91"/>
      <c r="B114" s="9" t="s">
        <v>46</v>
      </c>
      <c r="C114" s="10" t="s">
        <v>16</v>
      </c>
      <c r="D114" s="11">
        <v>39275</v>
      </c>
      <c r="E114" s="10">
        <v>3</v>
      </c>
      <c r="F114" s="7">
        <v>2.4700000000000002</v>
      </c>
      <c r="G114" s="7">
        <v>0</v>
      </c>
      <c r="H114" s="7">
        <f t="shared" si="16"/>
        <v>0</v>
      </c>
      <c r="I114" s="7">
        <v>2.35</v>
      </c>
      <c r="J114" s="8">
        <v>0</v>
      </c>
      <c r="K114" s="7">
        <f t="shared" si="24"/>
        <v>0</v>
      </c>
      <c r="L114" s="28">
        <f t="shared" si="23"/>
        <v>100</v>
      </c>
      <c r="M114" s="8">
        <f t="shared" si="25"/>
        <v>0</v>
      </c>
      <c r="N114" s="21">
        <f t="shared" si="17"/>
        <v>100</v>
      </c>
    </row>
    <row r="115" spans="1:14">
      <c r="A115" s="91"/>
      <c r="B115" s="9" t="s">
        <v>46</v>
      </c>
      <c r="C115" s="10">
        <v>2</v>
      </c>
      <c r="D115" s="11">
        <v>39292</v>
      </c>
      <c r="E115" s="10">
        <v>2</v>
      </c>
      <c r="F115" s="7">
        <v>2.35</v>
      </c>
      <c r="G115" s="7">
        <v>0</v>
      </c>
      <c r="H115" s="7">
        <f t="shared" si="16"/>
        <v>0</v>
      </c>
      <c r="I115" s="7">
        <v>2.2400000000000002</v>
      </c>
      <c r="J115" s="8">
        <v>0</v>
      </c>
      <c r="K115" s="7">
        <f t="shared" si="24"/>
        <v>0</v>
      </c>
      <c r="L115" s="28">
        <f t="shared" si="23"/>
        <v>100</v>
      </c>
      <c r="M115" s="8">
        <f t="shared" si="25"/>
        <v>0</v>
      </c>
      <c r="N115" s="21">
        <f t="shared" si="17"/>
        <v>100</v>
      </c>
    </row>
    <row r="116" spans="1:14">
      <c r="A116" s="91"/>
      <c r="B116" s="9" t="s">
        <v>46</v>
      </c>
      <c r="C116" s="10" t="s">
        <v>16</v>
      </c>
      <c r="D116" s="11">
        <v>39301</v>
      </c>
      <c r="E116" s="10">
        <v>2</v>
      </c>
      <c r="F116" s="7">
        <v>1.05</v>
      </c>
      <c r="G116" s="7">
        <v>0</v>
      </c>
      <c r="H116" s="7">
        <f t="shared" si="16"/>
        <v>0</v>
      </c>
      <c r="I116" s="7">
        <v>1</v>
      </c>
      <c r="J116" s="8">
        <v>0</v>
      </c>
      <c r="K116" s="7">
        <f t="shared" si="24"/>
        <v>0</v>
      </c>
      <c r="L116" s="28">
        <f t="shared" si="23"/>
        <v>100</v>
      </c>
      <c r="M116" s="8">
        <f t="shared" si="25"/>
        <v>0</v>
      </c>
      <c r="N116" s="21">
        <f t="shared" si="17"/>
        <v>100</v>
      </c>
    </row>
    <row r="117" spans="1:14">
      <c r="A117" s="91"/>
      <c r="B117" s="9" t="s">
        <v>46</v>
      </c>
      <c r="C117" s="10" t="s">
        <v>16</v>
      </c>
      <c r="D117" s="11">
        <v>39340</v>
      </c>
      <c r="E117" s="10">
        <v>4</v>
      </c>
      <c r="F117" s="7">
        <v>3.02</v>
      </c>
      <c r="G117" s="7">
        <v>0</v>
      </c>
      <c r="H117" s="7">
        <f t="shared" si="16"/>
        <v>0</v>
      </c>
      <c r="I117" s="7">
        <v>2.87</v>
      </c>
      <c r="J117" s="8">
        <v>0</v>
      </c>
      <c r="K117" s="7">
        <f t="shared" si="24"/>
        <v>0</v>
      </c>
      <c r="L117" s="28">
        <f t="shared" si="23"/>
        <v>100</v>
      </c>
      <c r="M117" s="8">
        <f t="shared" si="25"/>
        <v>0</v>
      </c>
      <c r="N117" s="21">
        <f t="shared" si="17"/>
        <v>100</v>
      </c>
    </row>
    <row r="118" spans="1:14">
      <c r="A118" s="91"/>
      <c r="B118" s="9" t="s">
        <v>46</v>
      </c>
      <c r="C118" s="10" t="s">
        <v>16</v>
      </c>
      <c r="D118" s="11">
        <v>39350</v>
      </c>
      <c r="E118" s="10">
        <v>2</v>
      </c>
      <c r="F118" s="7">
        <v>0.97</v>
      </c>
      <c r="G118" s="7">
        <v>0</v>
      </c>
      <c r="H118" s="7">
        <f t="shared" si="16"/>
        <v>0</v>
      </c>
      <c r="I118" s="7">
        <v>0.92</v>
      </c>
      <c r="J118" s="8">
        <v>0</v>
      </c>
      <c r="K118" s="7">
        <f t="shared" si="24"/>
        <v>0</v>
      </c>
      <c r="L118" s="28">
        <f t="shared" si="23"/>
        <v>100</v>
      </c>
      <c r="M118" s="8">
        <f t="shared" si="25"/>
        <v>0</v>
      </c>
      <c r="N118" s="21">
        <f t="shared" si="17"/>
        <v>100</v>
      </c>
    </row>
    <row r="119" spans="1:14">
      <c r="A119" s="91"/>
      <c r="B119" s="9" t="s">
        <v>15</v>
      </c>
      <c r="C119" s="10">
        <v>1</v>
      </c>
      <c r="D119" s="11">
        <v>39230</v>
      </c>
      <c r="E119" s="10">
        <v>2</v>
      </c>
      <c r="F119" s="7">
        <v>1.22</v>
      </c>
      <c r="G119" s="7">
        <v>0</v>
      </c>
      <c r="H119" s="7">
        <f t="shared" si="16"/>
        <v>0</v>
      </c>
      <c r="I119" s="7">
        <v>1.1499999999999999</v>
      </c>
      <c r="J119" s="8">
        <v>0</v>
      </c>
      <c r="K119" s="7">
        <f t="shared" si="24"/>
        <v>0</v>
      </c>
      <c r="L119" s="28">
        <f t="shared" si="23"/>
        <v>100</v>
      </c>
      <c r="M119" s="8">
        <f t="shared" si="25"/>
        <v>0</v>
      </c>
      <c r="N119" s="21">
        <f t="shared" si="17"/>
        <v>100</v>
      </c>
    </row>
    <row r="120" spans="1:14">
      <c r="A120" s="91"/>
      <c r="B120" s="9" t="s">
        <v>15</v>
      </c>
      <c r="C120" s="10">
        <v>1</v>
      </c>
      <c r="D120" s="11">
        <v>39245</v>
      </c>
      <c r="E120" s="10">
        <v>2</v>
      </c>
      <c r="F120" s="7">
        <v>1.88</v>
      </c>
      <c r="G120" s="7">
        <v>0</v>
      </c>
      <c r="H120" s="7">
        <f t="shared" si="16"/>
        <v>0</v>
      </c>
      <c r="I120" s="7">
        <v>1.79</v>
      </c>
      <c r="J120" s="8">
        <v>0</v>
      </c>
      <c r="K120" s="7">
        <f t="shared" si="24"/>
        <v>0</v>
      </c>
      <c r="L120" s="28">
        <f t="shared" si="23"/>
        <v>100</v>
      </c>
      <c r="M120" s="8">
        <f t="shared" si="25"/>
        <v>0</v>
      </c>
      <c r="N120" s="21">
        <f t="shared" si="17"/>
        <v>100</v>
      </c>
    </row>
    <row r="121" spans="1:14">
      <c r="A121" s="91"/>
      <c r="B121" s="9" t="s">
        <v>15</v>
      </c>
      <c r="C121" s="10">
        <v>1</v>
      </c>
      <c r="D121" s="11">
        <v>39252</v>
      </c>
      <c r="E121" s="10">
        <v>2</v>
      </c>
      <c r="F121" s="7">
        <v>0.84</v>
      </c>
      <c r="G121" s="7">
        <v>0</v>
      </c>
      <c r="H121" s="7">
        <f t="shared" si="16"/>
        <v>0</v>
      </c>
      <c r="I121" s="7">
        <v>0.8</v>
      </c>
      <c r="J121" s="8">
        <v>0</v>
      </c>
      <c r="K121" s="7">
        <f t="shared" si="24"/>
        <v>0</v>
      </c>
      <c r="L121" s="28">
        <f t="shared" si="23"/>
        <v>100</v>
      </c>
      <c r="M121" s="8">
        <f t="shared" si="25"/>
        <v>0</v>
      </c>
      <c r="N121" s="21">
        <f t="shared" si="17"/>
        <v>100</v>
      </c>
    </row>
    <row r="122" spans="1:14">
      <c r="A122" s="91"/>
      <c r="B122" s="9" t="s">
        <v>15</v>
      </c>
      <c r="C122" s="10">
        <v>1</v>
      </c>
      <c r="D122" s="11">
        <v>39262</v>
      </c>
      <c r="E122" s="10">
        <v>2</v>
      </c>
      <c r="F122" s="7">
        <v>1.42</v>
      </c>
      <c r="G122" s="7">
        <v>0</v>
      </c>
      <c r="H122" s="7">
        <f t="shared" si="16"/>
        <v>0</v>
      </c>
      <c r="I122" s="7">
        <v>1.35</v>
      </c>
      <c r="J122" s="8">
        <v>0</v>
      </c>
      <c r="K122" s="7">
        <f t="shared" si="24"/>
        <v>0</v>
      </c>
      <c r="L122" s="28">
        <f t="shared" si="23"/>
        <v>100</v>
      </c>
      <c r="M122" s="8">
        <f t="shared" si="25"/>
        <v>0</v>
      </c>
      <c r="N122" s="21">
        <f t="shared" si="17"/>
        <v>100</v>
      </c>
    </row>
    <row r="123" spans="1:14">
      <c r="A123" s="91"/>
      <c r="B123" s="9" t="s">
        <v>15</v>
      </c>
      <c r="C123" s="10">
        <v>1</v>
      </c>
      <c r="D123" s="11">
        <v>39275</v>
      </c>
      <c r="E123" s="10">
        <v>2</v>
      </c>
      <c r="F123" s="7">
        <v>2.13</v>
      </c>
      <c r="G123" s="7">
        <v>0</v>
      </c>
      <c r="H123" s="7">
        <f t="shared" si="16"/>
        <v>0</v>
      </c>
      <c r="I123" s="7">
        <v>2.02</v>
      </c>
      <c r="J123" s="7">
        <v>0</v>
      </c>
      <c r="K123" s="7">
        <f t="shared" si="24"/>
        <v>0</v>
      </c>
      <c r="L123" s="28">
        <f t="shared" si="23"/>
        <v>100</v>
      </c>
      <c r="M123" s="8">
        <f t="shared" si="25"/>
        <v>0</v>
      </c>
      <c r="N123" s="21">
        <f t="shared" si="17"/>
        <v>100</v>
      </c>
    </row>
    <row r="124" spans="1:14">
      <c r="A124" s="91"/>
      <c r="B124" s="9" t="s">
        <v>15</v>
      </c>
      <c r="C124" s="10">
        <v>1</v>
      </c>
      <c r="D124" s="11">
        <v>39277</v>
      </c>
      <c r="E124" s="10">
        <v>2</v>
      </c>
      <c r="F124" s="8">
        <v>2.35</v>
      </c>
      <c r="G124" s="8">
        <v>0</v>
      </c>
      <c r="H124" s="8">
        <f t="shared" si="16"/>
        <v>0</v>
      </c>
      <c r="I124" s="8">
        <v>2.23</v>
      </c>
      <c r="J124" s="8">
        <v>0</v>
      </c>
      <c r="K124" s="8">
        <f t="shared" si="24"/>
        <v>0</v>
      </c>
      <c r="L124" s="28">
        <f t="shared" si="23"/>
        <v>100</v>
      </c>
      <c r="M124" s="8">
        <f t="shared" si="25"/>
        <v>0</v>
      </c>
      <c r="N124" s="21">
        <f t="shared" si="17"/>
        <v>100</v>
      </c>
    </row>
    <row r="125" spans="1:14">
      <c r="A125" s="91"/>
      <c r="B125" s="9" t="s">
        <v>15</v>
      </c>
      <c r="C125" s="10">
        <v>1</v>
      </c>
      <c r="D125" s="11">
        <v>39284</v>
      </c>
      <c r="E125" s="10">
        <v>2</v>
      </c>
      <c r="F125" s="8">
        <v>1.66</v>
      </c>
      <c r="G125" s="8">
        <v>0</v>
      </c>
      <c r="H125" s="8">
        <f t="shared" si="16"/>
        <v>0</v>
      </c>
      <c r="I125" s="8">
        <v>1.58</v>
      </c>
      <c r="J125" s="8">
        <v>0</v>
      </c>
      <c r="K125" s="8">
        <f t="shared" si="24"/>
        <v>0</v>
      </c>
      <c r="L125" s="28">
        <f t="shared" si="23"/>
        <v>100</v>
      </c>
      <c r="M125" s="8">
        <f t="shared" si="25"/>
        <v>0</v>
      </c>
      <c r="N125" s="21">
        <f t="shared" si="17"/>
        <v>100</v>
      </c>
    </row>
    <row r="126" spans="1:14">
      <c r="A126" s="91"/>
      <c r="B126" s="9" t="s">
        <v>15</v>
      </c>
      <c r="C126" s="10">
        <v>1</v>
      </c>
      <c r="D126" s="11">
        <v>39291</v>
      </c>
      <c r="E126" s="10">
        <v>2</v>
      </c>
      <c r="F126" s="8">
        <v>1.45</v>
      </c>
      <c r="G126" s="8">
        <v>0</v>
      </c>
      <c r="H126" s="8">
        <f t="shared" si="16"/>
        <v>0</v>
      </c>
      <c r="I126" s="8">
        <v>1.38</v>
      </c>
      <c r="J126" s="8">
        <v>0</v>
      </c>
      <c r="K126" s="8">
        <f t="shared" si="24"/>
        <v>0</v>
      </c>
      <c r="L126" s="28">
        <f t="shared" si="23"/>
        <v>100</v>
      </c>
      <c r="M126" s="8">
        <f t="shared" si="25"/>
        <v>0</v>
      </c>
      <c r="N126" s="21">
        <f t="shared" si="17"/>
        <v>100</v>
      </c>
    </row>
    <row r="127" spans="1:14">
      <c r="A127" s="91"/>
      <c r="B127" s="9" t="s">
        <v>15</v>
      </c>
      <c r="C127" s="10">
        <v>1</v>
      </c>
      <c r="D127" s="11">
        <v>39295</v>
      </c>
      <c r="E127" s="10">
        <v>2</v>
      </c>
      <c r="F127" s="8">
        <v>1.1299999999999999</v>
      </c>
      <c r="G127" s="8">
        <v>0</v>
      </c>
      <c r="H127" s="8">
        <f t="shared" si="16"/>
        <v>0</v>
      </c>
      <c r="I127" s="8">
        <v>1.08</v>
      </c>
      <c r="J127" s="8">
        <v>0</v>
      </c>
      <c r="K127" s="8">
        <f t="shared" si="24"/>
        <v>0</v>
      </c>
      <c r="L127" s="28">
        <f t="shared" si="23"/>
        <v>100</v>
      </c>
      <c r="M127" s="8">
        <f t="shared" si="25"/>
        <v>0</v>
      </c>
      <c r="N127" s="21">
        <f t="shared" si="17"/>
        <v>100</v>
      </c>
    </row>
    <row r="128" spans="1:14">
      <c r="A128" s="91"/>
      <c r="B128" s="9" t="s">
        <v>15</v>
      </c>
      <c r="C128" s="10">
        <v>1</v>
      </c>
      <c r="D128" s="11">
        <v>39302</v>
      </c>
      <c r="E128" s="10">
        <v>2</v>
      </c>
      <c r="F128" s="8">
        <v>2.0699999999999998</v>
      </c>
      <c r="G128" s="8">
        <v>0</v>
      </c>
      <c r="H128" s="8">
        <f t="shared" si="16"/>
        <v>0</v>
      </c>
      <c r="I128" s="8">
        <v>1.97</v>
      </c>
      <c r="J128" s="8">
        <v>0</v>
      </c>
      <c r="K128" s="8">
        <f t="shared" si="24"/>
        <v>0</v>
      </c>
      <c r="L128" s="28">
        <f t="shared" si="23"/>
        <v>100</v>
      </c>
      <c r="M128" s="8">
        <f t="shared" si="25"/>
        <v>0</v>
      </c>
      <c r="N128" s="21">
        <f t="shared" si="17"/>
        <v>100</v>
      </c>
    </row>
    <row r="129" spans="1:14">
      <c r="A129" s="91"/>
      <c r="B129" s="9" t="s">
        <v>15</v>
      </c>
      <c r="C129" s="10">
        <v>1</v>
      </c>
      <c r="D129" s="11">
        <v>39306</v>
      </c>
      <c r="E129" s="10">
        <v>2</v>
      </c>
      <c r="F129" s="8">
        <v>2.02</v>
      </c>
      <c r="G129" s="8">
        <v>0</v>
      </c>
      <c r="H129" s="8">
        <f t="shared" si="16"/>
        <v>0</v>
      </c>
      <c r="I129" s="8">
        <v>1.92</v>
      </c>
      <c r="J129" s="8">
        <v>0</v>
      </c>
      <c r="K129" s="8">
        <f t="shared" si="24"/>
        <v>0</v>
      </c>
      <c r="L129" s="28">
        <f t="shared" si="23"/>
        <v>100</v>
      </c>
      <c r="M129" s="8">
        <f t="shared" si="25"/>
        <v>0</v>
      </c>
      <c r="N129" s="21">
        <f t="shared" si="17"/>
        <v>100</v>
      </c>
    </row>
    <row r="130" spans="1:14">
      <c r="A130" s="91"/>
      <c r="B130" s="9" t="s">
        <v>15</v>
      </c>
      <c r="C130" s="10">
        <v>1</v>
      </c>
      <c r="D130" s="11">
        <v>39311</v>
      </c>
      <c r="E130" s="10">
        <v>2</v>
      </c>
      <c r="F130" s="8">
        <v>1.39</v>
      </c>
      <c r="G130" s="8">
        <v>0</v>
      </c>
      <c r="H130" s="8">
        <f t="shared" si="16"/>
        <v>0</v>
      </c>
      <c r="I130" s="8">
        <v>1.32</v>
      </c>
      <c r="J130" s="8">
        <v>0</v>
      </c>
      <c r="K130" s="8">
        <f t="shared" si="24"/>
        <v>0</v>
      </c>
      <c r="L130" s="28">
        <f t="shared" si="23"/>
        <v>100</v>
      </c>
      <c r="M130" s="8">
        <f t="shared" si="25"/>
        <v>0</v>
      </c>
      <c r="N130" s="21">
        <f t="shared" si="17"/>
        <v>100</v>
      </c>
    </row>
    <row r="131" spans="1:14">
      <c r="A131" s="91"/>
      <c r="B131" s="4" t="s">
        <v>52</v>
      </c>
      <c r="C131" s="10" t="s">
        <v>12</v>
      </c>
      <c r="D131" s="11">
        <v>39257</v>
      </c>
      <c r="E131" s="5">
        <v>3</v>
      </c>
      <c r="F131" s="8">
        <f>4.12153790873159*(3)</f>
        <v>12.364613726194772</v>
      </c>
      <c r="G131" s="8">
        <v>0</v>
      </c>
      <c r="H131" s="8">
        <f t="shared" si="16"/>
        <v>0</v>
      </c>
      <c r="I131" s="8">
        <f>4.1196*(3)</f>
        <v>12.3588</v>
      </c>
      <c r="J131" s="8">
        <f>AVERAGE(8.39,8.23,8.24)</f>
        <v>8.2866666666666671</v>
      </c>
      <c r="K131" s="8">
        <f t="shared" si="24"/>
        <v>67.019211842510998</v>
      </c>
      <c r="L131" s="28">
        <f t="shared" si="23"/>
        <v>32.980788157489002</v>
      </c>
      <c r="M131" s="8">
        <f t="shared" si="25"/>
        <v>67.050738475148606</v>
      </c>
      <c r="N131" s="21">
        <f t="shared" si="17"/>
        <v>32.949261524851387</v>
      </c>
    </row>
    <row r="132" spans="1:14">
      <c r="A132" s="91"/>
      <c r="B132" s="4" t="s">
        <v>52</v>
      </c>
      <c r="C132" s="10" t="s">
        <v>14</v>
      </c>
      <c r="D132" s="11">
        <v>39268</v>
      </c>
      <c r="E132" s="5">
        <v>2</v>
      </c>
      <c r="F132" s="8">
        <f>2.97754820936639*2</f>
        <v>5.9550964187327802</v>
      </c>
      <c r="G132" s="8">
        <v>0</v>
      </c>
      <c r="H132" s="8">
        <f t="shared" si="16"/>
        <v>0</v>
      </c>
      <c r="I132" s="8">
        <f>2.9796*2</f>
        <v>5.9592000000000001</v>
      </c>
      <c r="J132" s="8">
        <f>AVERAGE(3.4,0.6016)</f>
        <v>2.0007999999999999</v>
      </c>
      <c r="K132" s="8">
        <f t="shared" si="24"/>
        <v>33.598112596567525</v>
      </c>
      <c r="L132" s="28">
        <f t="shared" si="23"/>
        <v>66.401887403432468</v>
      </c>
      <c r="M132" s="8">
        <f t="shared" si="25"/>
        <v>33.574976506913679</v>
      </c>
      <c r="N132" s="21">
        <f t="shared" si="17"/>
        <v>66.425023493086314</v>
      </c>
    </row>
    <row r="133" spans="1:14">
      <c r="A133" s="91"/>
      <c r="B133" s="4" t="s">
        <v>52</v>
      </c>
      <c r="C133" s="10" t="s">
        <v>16</v>
      </c>
      <c r="D133" s="11">
        <v>39340</v>
      </c>
      <c r="E133" s="5">
        <v>3</v>
      </c>
      <c r="F133" s="8">
        <f>4.39265687813799*3</f>
        <v>13.17797063441397</v>
      </c>
      <c r="G133" s="8">
        <v>0</v>
      </c>
      <c r="H133" s="8">
        <f t="shared" si="16"/>
        <v>0</v>
      </c>
      <c r="I133" s="8">
        <f>4.3896*3</f>
        <v>13.168799999999999</v>
      </c>
      <c r="J133" s="8">
        <f>AVERAGE(1.74,1.78)</f>
        <v>1.76</v>
      </c>
      <c r="K133" s="8">
        <f t="shared" si="24"/>
        <v>13.355622415820234</v>
      </c>
      <c r="L133" s="28">
        <f t="shared" si="23"/>
        <v>86.644377584179765</v>
      </c>
      <c r="M133" s="8">
        <f t="shared" si="25"/>
        <v>13.36492315169188</v>
      </c>
      <c r="N133" s="21">
        <f t="shared" si="17"/>
        <v>86.635076848308117</v>
      </c>
    </row>
    <row r="134" spans="1:14">
      <c r="A134" s="91"/>
      <c r="B134" s="4" t="s">
        <v>52</v>
      </c>
      <c r="C134" s="10">
        <v>5</v>
      </c>
      <c r="D134" s="11">
        <v>39276</v>
      </c>
      <c r="E134" s="5">
        <v>2</v>
      </c>
      <c r="F134" s="8">
        <f>(2)*2.3565971850055</f>
        <v>4.7131943700110002</v>
      </c>
      <c r="G134" s="8">
        <v>0</v>
      </c>
      <c r="H134" s="8">
        <f t="shared" si="16"/>
        <v>0</v>
      </c>
      <c r="I134" s="8">
        <v>4.72</v>
      </c>
      <c r="J134" s="8">
        <v>0</v>
      </c>
      <c r="K134" s="8">
        <f t="shared" si="24"/>
        <v>0</v>
      </c>
      <c r="L134" s="28">
        <f t="shared" si="23"/>
        <v>100</v>
      </c>
      <c r="M134" s="8">
        <f t="shared" si="25"/>
        <v>0</v>
      </c>
      <c r="N134" s="21">
        <f t="shared" si="17"/>
        <v>100</v>
      </c>
    </row>
    <row r="135" spans="1:14">
      <c r="A135" s="91"/>
      <c r="B135" s="9" t="s">
        <v>60</v>
      </c>
      <c r="C135" s="25">
        <v>2</v>
      </c>
      <c r="D135" s="11">
        <v>39237</v>
      </c>
      <c r="E135" s="10">
        <v>2</v>
      </c>
      <c r="F135" s="8">
        <v>5.01</v>
      </c>
      <c r="G135" s="8">
        <v>0.36</v>
      </c>
      <c r="H135" s="8">
        <f t="shared" si="16"/>
        <v>7.1856287425149707</v>
      </c>
      <c r="I135" s="8">
        <v>4.66</v>
      </c>
      <c r="J135" s="8">
        <v>3.07</v>
      </c>
      <c r="K135" s="8">
        <f t="shared" si="24"/>
        <v>61.277445109780444</v>
      </c>
      <c r="L135" s="28">
        <f t="shared" si="23"/>
        <v>31.536926147704587</v>
      </c>
      <c r="M135" s="8">
        <f t="shared" si="25"/>
        <v>65.87982832618026</v>
      </c>
      <c r="N135" s="21">
        <f t="shared" si="17"/>
        <v>34.120171673819748</v>
      </c>
    </row>
    <row r="136" spans="1:14">
      <c r="A136" s="91"/>
      <c r="B136" s="9" t="s">
        <v>60</v>
      </c>
      <c r="C136" s="10">
        <v>1</v>
      </c>
      <c r="D136" s="11">
        <v>39241</v>
      </c>
      <c r="E136" s="10">
        <v>3</v>
      </c>
      <c r="F136" s="8">
        <v>10.24</v>
      </c>
      <c r="G136" s="8">
        <v>2.0699999999999998</v>
      </c>
      <c r="H136" s="8">
        <f t="shared" si="16"/>
        <v>20.214843749999996</v>
      </c>
      <c r="I136" s="8">
        <v>8.16</v>
      </c>
      <c r="J136" s="8">
        <v>5.82</v>
      </c>
      <c r="K136" s="8">
        <f t="shared" si="24"/>
        <v>56.8359375</v>
      </c>
      <c r="L136" s="28">
        <f t="shared" si="23"/>
        <v>22.949218749999996</v>
      </c>
      <c r="M136" s="8">
        <f t="shared" si="25"/>
        <v>71.32352941176471</v>
      </c>
      <c r="N136" s="21">
        <f t="shared" si="17"/>
        <v>28.676470588235293</v>
      </c>
    </row>
    <row r="137" spans="1:14">
      <c r="A137" s="91"/>
      <c r="B137" s="9" t="s">
        <v>60</v>
      </c>
      <c r="C137" s="10" t="s">
        <v>16</v>
      </c>
      <c r="D137" s="11">
        <v>39262</v>
      </c>
      <c r="E137" s="10">
        <v>3</v>
      </c>
      <c r="F137" s="8">
        <v>5.46</v>
      </c>
      <c r="G137" s="8">
        <v>0.83</v>
      </c>
      <c r="H137" s="8">
        <f t="shared" si="16"/>
        <v>15.201465201465201</v>
      </c>
      <c r="I137" s="8">
        <v>4.62</v>
      </c>
      <c r="J137" s="8">
        <f>AVERAGE(1.15,1.95)</f>
        <v>1.5499999999999998</v>
      </c>
      <c r="K137" s="8">
        <f t="shared" si="24"/>
        <v>28.388278388278383</v>
      </c>
      <c r="L137" s="28">
        <f t="shared" si="23"/>
        <v>56.410256410256409</v>
      </c>
      <c r="M137" s="8">
        <f t="shared" si="25"/>
        <v>33.549783549783548</v>
      </c>
      <c r="N137" s="21">
        <f t="shared" si="17"/>
        <v>66.450216450216459</v>
      </c>
    </row>
    <row r="138" spans="1:14">
      <c r="A138" s="91"/>
      <c r="B138" s="9" t="s">
        <v>60</v>
      </c>
      <c r="C138" s="10" t="s">
        <v>16</v>
      </c>
      <c r="D138" s="11">
        <v>39281</v>
      </c>
      <c r="E138" s="10">
        <v>3</v>
      </c>
      <c r="F138" s="8">
        <v>6.3</v>
      </c>
      <c r="G138" s="8">
        <v>0.73</v>
      </c>
      <c r="H138" s="8">
        <f t="shared" si="16"/>
        <v>11.587301587301587</v>
      </c>
      <c r="I138" s="8">
        <v>5.55</v>
      </c>
      <c r="J138" s="8">
        <v>1.39</v>
      </c>
      <c r="K138" s="8">
        <f t="shared" si="24"/>
        <v>22.063492063492063</v>
      </c>
      <c r="L138" s="28">
        <f t="shared" si="23"/>
        <v>66.349206349206355</v>
      </c>
      <c r="M138" s="8">
        <f t="shared" si="25"/>
        <v>25.045045045045043</v>
      </c>
      <c r="N138" s="21">
        <f t="shared" si="17"/>
        <v>74.954954954954957</v>
      </c>
    </row>
    <row r="139" spans="1:14">
      <c r="A139" s="91"/>
      <c r="B139" s="9" t="s">
        <v>18</v>
      </c>
      <c r="C139" s="10">
        <v>2</v>
      </c>
      <c r="D139" s="11">
        <v>39222</v>
      </c>
      <c r="E139" s="10">
        <v>1</v>
      </c>
      <c r="F139" s="8">
        <v>1.55</v>
      </c>
      <c r="G139" s="8">
        <v>0</v>
      </c>
      <c r="H139" s="8">
        <f t="shared" si="16"/>
        <v>0</v>
      </c>
      <c r="I139" s="8">
        <v>1.46</v>
      </c>
      <c r="J139" s="8">
        <v>1.34</v>
      </c>
      <c r="K139" s="8">
        <f t="shared" si="24"/>
        <v>86.451612903225808</v>
      </c>
      <c r="L139" s="28">
        <f t="shared" si="23"/>
        <v>13.54838709677419</v>
      </c>
      <c r="M139" s="8">
        <f t="shared" si="25"/>
        <v>91.780821917808225</v>
      </c>
      <c r="N139" s="21">
        <f t="shared" si="17"/>
        <v>8.2191780821917728</v>
      </c>
    </row>
    <row r="140" spans="1:14">
      <c r="A140" s="91"/>
      <c r="B140" s="9" t="s">
        <v>18</v>
      </c>
      <c r="C140" s="10" t="s">
        <v>16</v>
      </c>
      <c r="D140" s="11">
        <v>39236</v>
      </c>
      <c r="E140" s="10">
        <v>2</v>
      </c>
      <c r="F140" s="8">
        <v>1.69</v>
      </c>
      <c r="G140" s="8">
        <v>0</v>
      </c>
      <c r="H140" s="8">
        <f t="shared" si="16"/>
        <v>0</v>
      </c>
      <c r="I140" s="8">
        <v>1.61</v>
      </c>
      <c r="J140" s="8">
        <v>0</v>
      </c>
      <c r="K140" s="8">
        <f t="shared" si="24"/>
        <v>0</v>
      </c>
      <c r="L140" s="28">
        <f t="shared" si="23"/>
        <v>100</v>
      </c>
      <c r="M140" s="8">
        <f t="shared" si="25"/>
        <v>0</v>
      </c>
      <c r="N140" s="21">
        <f t="shared" si="17"/>
        <v>100</v>
      </c>
    </row>
    <row r="141" spans="1:14">
      <c r="A141" s="91"/>
      <c r="B141" s="9" t="s">
        <v>18</v>
      </c>
      <c r="C141" s="10" t="s">
        <v>16</v>
      </c>
      <c r="D141" s="11">
        <v>39246</v>
      </c>
      <c r="E141" s="10">
        <v>3</v>
      </c>
      <c r="F141" s="8">
        <v>1.82</v>
      </c>
      <c r="G141" s="8">
        <v>0</v>
      </c>
      <c r="H141" s="8">
        <f t="shared" si="16"/>
        <v>0</v>
      </c>
      <c r="I141" s="8">
        <v>1.61</v>
      </c>
      <c r="J141" s="8">
        <v>0</v>
      </c>
      <c r="K141" s="8">
        <f t="shared" si="24"/>
        <v>0</v>
      </c>
      <c r="L141" s="28">
        <f t="shared" si="23"/>
        <v>100</v>
      </c>
      <c r="M141" s="8">
        <f t="shared" si="25"/>
        <v>0</v>
      </c>
      <c r="N141" s="21">
        <f t="shared" si="17"/>
        <v>100</v>
      </c>
    </row>
    <row r="142" spans="1:14">
      <c r="A142" s="91"/>
      <c r="B142" s="9" t="s">
        <v>18</v>
      </c>
      <c r="C142" s="10" t="s">
        <v>16</v>
      </c>
      <c r="D142" s="11">
        <v>39254</v>
      </c>
      <c r="E142" s="10">
        <v>3</v>
      </c>
      <c r="F142" s="8">
        <v>1.8</v>
      </c>
      <c r="G142" s="8">
        <v>0</v>
      </c>
      <c r="H142" s="8">
        <f t="shared" si="16"/>
        <v>0</v>
      </c>
      <c r="I142" s="8">
        <v>1.69</v>
      </c>
      <c r="J142" s="8">
        <v>0</v>
      </c>
      <c r="K142" s="8">
        <f t="shared" si="24"/>
        <v>0</v>
      </c>
      <c r="L142" s="28">
        <f t="shared" si="23"/>
        <v>100</v>
      </c>
      <c r="M142" s="8">
        <f t="shared" si="25"/>
        <v>0</v>
      </c>
      <c r="N142" s="21">
        <f t="shared" si="17"/>
        <v>100</v>
      </c>
    </row>
    <row r="143" spans="1:14">
      <c r="A143" s="91"/>
      <c r="B143" s="9" t="s">
        <v>18</v>
      </c>
      <c r="C143" s="10" t="s">
        <v>16</v>
      </c>
      <c r="D143" s="11">
        <v>39276</v>
      </c>
      <c r="E143" s="10">
        <v>3</v>
      </c>
      <c r="F143" s="8">
        <v>1.65</v>
      </c>
      <c r="G143" s="8">
        <v>0</v>
      </c>
      <c r="H143" s="8">
        <f t="shared" si="16"/>
        <v>0</v>
      </c>
      <c r="I143" s="8">
        <v>1.58</v>
      </c>
      <c r="J143" s="8">
        <v>0</v>
      </c>
      <c r="K143" s="8">
        <f t="shared" si="24"/>
        <v>0</v>
      </c>
      <c r="L143" s="28">
        <f t="shared" si="23"/>
        <v>100</v>
      </c>
      <c r="M143" s="8">
        <f t="shared" si="25"/>
        <v>0</v>
      </c>
      <c r="N143" s="21">
        <f t="shared" si="17"/>
        <v>100</v>
      </c>
    </row>
    <row r="144" spans="1:14">
      <c r="A144" s="91"/>
      <c r="B144" s="9" t="s">
        <v>18</v>
      </c>
      <c r="C144" s="10" t="s">
        <v>16</v>
      </c>
      <c r="D144" s="11">
        <v>39290</v>
      </c>
      <c r="E144" s="10">
        <v>3</v>
      </c>
      <c r="F144" s="8">
        <v>1.84</v>
      </c>
      <c r="G144" s="8">
        <v>0</v>
      </c>
      <c r="H144" s="8">
        <f t="shared" si="16"/>
        <v>0</v>
      </c>
      <c r="I144" s="8">
        <v>1.76</v>
      </c>
      <c r="J144" s="8">
        <v>0</v>
      </c>
      <c r="K144" s="8">
        <f t="shared" si="24"/>
        <v>0</v>
      </c>
      <c r="L144" s="28">
        <f t="shared" si="23"/>
        <v>100</v>
      </c>
      <c r="M144" s="8">
        <f t="shared" si="25"/>
        <v>0</v>
      </c>
      <c r="N144" s="21">
        <f t="shared" si="17"/>
        <v>100</v>
      </c>
    </row>
    <row r="145" spans="1:14">
      <c r="A145" s="91"/>
      <c r="B145" s="9" t="s">
        <v>18</v>
      </c>
      <c r="C145" s="5" t="s">
        <v>16</v>
      </c>
      <c r="D145" s="6">
        <v>39302</v>
      </c>
      <c r="E145" s="5">
        <v>2</v>
      </c>
      <c r="F145" s="7">
        <v>1.05</v>
      </c>
      <c r="G145" s="7">
        <v>0</v>
      </c>
      <c r="H145" s="7">
        <f t="shared" si="16"/>
        <v>0</v>
      </c>
      <c r="I145" s="7">
        <v>1.008</v>
      </c>
      <c r="J145" s="7">
        <v>0</v>
      </c>
      <c r="K145" s="7">
        <f t="shared" si="24"/>
        <v>0</v>
      </c>
      <c r="L145" s="28">
        <f t="shared" si="23"/>
        <v>100</v>
      </c>
      <c r="M145" s="8">
        <f t="shared" si="25"/>
        <v>0</v>
      </c>
      <c r="N145" s="21">
        <f t="shared" si="17"/>
        <v>100</v>
      </c>
    </row>
    <row r="146" spans="1:14">
      <c r="A146" s="91"/>
      <c r="B146" s="9" t="s">
        <v>18</v>
      </c>
      <c r="C146" s="5" t="s">
        <v>16</v>
      </c>
      <c r="D146" s="6">
        <v>39331</v>
      </c>
      <c r="E146" s="5">
        <v>4</v>
      </c>
      <c r="F146" s="7">
        <v>3.35</v>
      </c>
      <c r="G146" s="7">
        <v>0</v>
      </c>
      <c r="H146" s="7">
        <f t="shared" si="16"/>
        <v>0</v>
      </c>
      <c r="I146" s="7">
        <v>3.17</v>
      </c>
      <c r="J146" s="7">
        <v>0</v>
      </c>
      <c r="K146" s="7">
        <f t="shared" si="24"/>
        <v>0</v>
      </c>
      <c r="L146" s="28">
        <f t="shared" si="23"/>
        <v>100</v>
      </c>
      <c r="M146" s="8">
        <f t="shared" si="25"/>
        <v>0</v>
      </c>
      <c r="N146" s="21">
        <f t="shared" si="17"/>
        <v>100</v>
      </c>
    </row>
    <row r="147" spans="1:14">
      <c r="A147" s="91"/>
      <c r="B147" s="9" t="s">
        <v>18</v>
      </c>
      <c r="C147" s="10" t="s">
        <v>16</v>
      </c>
      <c r="D147" s="11">
        <v>39351</v>
      </c>
      <c r="E147" s="10">
        <v>3</v>
      </c>
      <c r="F147" s="8">
        <v>2.23</v>
      </c>
      <c r="G147" s="8">
        <v>0</v>
      </c>
      <c r="H147" s="8">
        <f t="shared" si="16"/>
        <v>0</v>
      </c>
      <c r="I147" s="8">
        <v>2.12</v>
      </c>
      <c r="J147" s="8">
        <v>0</v>
      </c>
      <c r="K147" s="8">
        <f t="shared" si="24"/>
        <v>0</v>
      </c>
      <c r="L147" s="28">
        <f t="shared" si="23"/>
        <v>100</v>
      </c>
      <c r="M147" s="8">
        <f t="shared" si="25"/>
        <v>0</v>
      </c>
      <c r="N147" s="21">
        <f t="shared" si="17"/>
        <v>100</v>
      </c>
    </row>
    <row r="148" spans="1:14">
      <c r="A148" s="91"/>
      <c r="B148" s="4" t="s">
        <v>24</v>
      </c>
      <c r="C148" s="10">
        <v>1</v>
      </c>
      <c r="D148" s="11">
        <v>39231</v>
      </c>
      <c r="E148" s="10">
        <v>2</v>
      </c>
      <c r="F148" s="8">
        <v>2.27</v>
      </c>
      <c r="G148" s="8">
        <v>0</v>
      </c>
      <c r="H148" s="8">
        <f t="shared" si="16"/>
        <v>0</v>
      </c>
      <c r="I148" s="8">
        <v>2.15</v>
      </c>
      <c r="J148" s="8">
        <v>0</v>
      </c>
      <c r="K148" s="8">
        <f t="shared" si="24"/>
        <v>0</v>
      </c>
      <c r="L148" s="28">
        <f t="shared" si="23"/>
        <v>100</v>
      </c>
      <c r="M148" s="8">
        <f t="shared" si="25"/>
        <v>0</v>
      </c>
      <c r="N148" s="21">
        <f t="shared" si="17"/>
        <v>100</v>
      </c>
    </row>
    <row r="149" spans="1:14">
      <c r="A149" s="91"/>
      <c r="B149" s="9" t="s">
        <v>24</v>
      </c>
      <c r="C149" s="10">
        <v>1</v>
      </c>
      <c r="D149" s="11">
        <v>39244</v>
      </c>
      <c r="E149" s="10">
        <v>2</v>
      </c>
      <c r="F149" s="8">
        <v>2.36</v>
      </c>
      <c r="G149" s="8">
        <v>0</v>
      </c>
      <c r="H149" s="8">
        <f t="shared" si="16"/>
        <v>0</v>
      </c>
      <c r="I149" s="8">
        <v>2.25</v>
      </c>
      <c r="J149" s="8">
        <v>0</v>
      </c>
      <c r="K149" s="8">
        <f t="shared" si="24"/>
        <v>0</v>
      </c>
      <c r="L149" s="28">
        <f t="shared" si="23"/>
        <v>100</v>
      </c>
      <c r="M149" s="8">
        <f t="shared" si="25"/>
        <v>0</v>
      </c>
      <c r="N149" s="21">
        <f t="shared" si="17"/>
        <v>100</v>
      </c>
    </row>
    <row r="150" spans="1:14">
      <c r="A150" s="91"/>
      <c r="B150" s="4" t="s">
        <v>24</v>
      </c>
      <c r="C150" s="10">
        <v>1</v>
      </c>
      <c r="D150" s="11">
        <v>39253</v>
      </c>
      <c r="E150" s="10">
        <v>2</v>
      </c>
      <c r="F150" s="8">
        <v>1.23</v>
      </c>
      <c r="G150" s="8">
        <v>0</v>
      </c>
      <c r="H150" s="8">
        <f t="shared" si="16"/>
        <v>0</v>
      </c>
      <c r="I150" s="8">
        <v>1.17</v>
      </c>
      <c r="J150" s="8">
        <v>0</v>
      </c>
      <c r="K150" s="8">
        <f t="shared" si="24"/>
        <v>0</v>
      </c>
      <c r="L150" s="28">
        <f t="shared" si="23"/>
        <v>100</v>
      </c>
      <c r="M150" s="8">
        <f t="shared" si="25"/>
        <v>0</v>
      </c>
      <c r="N150" s="21">
        <f t="shared" si="17"/>
        <v>100</v>
      </c>
    </row>
    <row r="151" spans="1:14">
      <c r="A151" s="91"/>
      <c r="B151" s="9" t="s">
        <v>24</v>
      </c>
      <c r="C151" s="10">
        <v>1</v>
      </c>
      <c r="D151" s="11">
        <v>39261</v>
      </c>
      <c r="E151" s="10">
        <v>2</v>
      </c>
      <c r="F151" s="8">
        <v>2.57</v>
      </c>
      <c r="G151" s="8">
        <v>0</v>
      </c>
      <c r="H151" s="8">
        <f t="shared" si="16"/>
        <v>0</v>
      </c>
      <c r="I151" s="8">
        <v>2.44</v>
      </c>
      <c r="J151" s="8">
        <v>0</v>
      </c>
      <c r="K151" s="8">
        <f t="shared" si="24"/>
        <v>0</v>
      </c>
      <c r="L151" s="28">
        <f t="shared" si="23"/>
        <v>100</v>
      </c>
      <c r="M151" s="8">
        <f t="shared" si="25"/>
        <v>0</v>
      </c>
      <c r="N151" s="21">
        <f t="shared" si="17"/>
        <v>100</v>
      </c>
    </row>
    <row r="152" spans="1:14">
      <c r="A152" s="91"/>
      <c r="B152" s="4" t="s">
        <v>24</v>
      </c>
      <c r="C152" s="10">
        <v>1</v>
      </c>
      <c r="D152" s="11">
        <v>39285</v>
      </c>
      <c r="E152" s="10">
        <v>2</v>
      </c>
      <c r="F152" s="8">
        <v>1.99</v>
      </c>
      <c r="G152" s="8">
        <v>0</v>
      </c>
      <c r="H152" s="8">
        <f t="shared" si="16"/>
        <v>0</v>
      </c>
      <c r="I152" s="8">
        <v>1.89</v>
      </c>
      <c r="J152" s="8">
        <v>0</v>
      </c>
      <c r="K152" s="8">
        <f t="shared" si="24"/>
        <v>0</v>
      </c>
      <c r="L152" s="28">
        <f t="shared" si="23"/>
        <v>100</v>
      </c>
      <c r="M152" s="8">
        <f t="shared" si="25"/>
        <v>0</v>
      </c>
      <c r="N152" s="21">
        <f t="shared" si="17"/>
        <v>100</v>
      </c>
    </row>
    <row r="153" spans="1:14">
      <c r="A153" s="91"/>
      <c r="B153" s="9" t="s">
        <v>24</v>
      </c>
      <c r="C153" s="10">
        <v>1</v>
      </c>
      <c r="D153" s="11">
        <v>39290</v>
      </c>
      <c r="E153" s="10">
        <v>2</v>
      </c>
      <c r="F153" s="8">
        <v>1.85</v>
      </c>
      <c r="G153" s="8">
        <v>0</v>
      </c>
      <c r="H153" s="8">
        <f t="shared" si="16"/>
        <v>0</v>
      </c>
      <c r="I153" s="8">
        <v>1.76</v>
      </c>
      <c r="J153" s="8">
        <v>0</v>
      </c>
      <c r="K153" s="8">
        <f t="shared" si="24"/>
        <v>0</v>
      </c>
      <c r="L153" s="28">
        <f t="shared" si="23"/>
        <v>100</v>
      </c>
      <c r="M153" s="8">
        <f t="shared" si="25"/>
        <v>0</v>
      </c>
      <c r="N153" s="21">
        <f t="shared" si="17"/>
        <v>100</v>
      </c>
    </row>
    <row r="154" spans="1:14">
      <c r="A154" s="91"/>
      <c r="B154" s="4" t="s">
        <v>24</v>
      </c>
      <c r="C154" s="10">
        <v>1</v>
      </c>
      <c r="D154" s="11">
        <v>39296</v>
      </c>
      <c r="E154" s="10">
        <v>3</v>
      </c>
      <c r="F154" s="8">
        <v>1.99</v>
      </c>
      <c r="G154" s="8">
        <v>0</v>
      </c>
      <c r="H154" s="8">
        <f t="shared" ref="H154:H217" si="26">100*G154/F154</f>
        <v>0</v>
      </c>
      <c r="I154" s="8">
        <v>1.89</v>
      </c>
      <c r="J154" s="8">
        <v>0</v>
      </c>
      <c r="K154" s="8">
        <f t="shared" si="24"/>
        <v>0</v>
      </c>
      <c r="L154" s="28">
        <f t="shared" si="23"/>
        <v>100</v>
      </c>
      <c r="M154" s="8">
        <f t="shared" si="25"/>
        <v>0</v>
      </c>
      <c r="N154" s="21">
        <f t="shared" ref="N154:N217" si="27">(I154-J154)/I154*100</f>
        <v>100</v>
      </c>
    </row>
    <row r="155" spans="1:14">
      <c r="A155" s="91"/>
      <c r="B155" s="9" t="s">
        <v>24</v>
      </c>
      <c r="C155" s="10">
        <v>1</v>
      </c>
      <c r="D155" s="11">
        <v>39301</v>
      </c>
      <c r="E155" s="10">
        <v>2</v>
      </c>
      <c r="F155" s="8">
        <v>1.86</v>
      </c>
      <c r="G155" s="8">
        <v>0</v>
      </c>
      <c r="H155" s="8">
        <f t="shared" si="26"/>
        <v>0</v>
      </c>
      <c r="I155" s="8">
        <v>1.76</v>
      </c>
      <c r="J155" s="8">
        <v>0</v>
      </c>
      <c r="K155" s="8">
        <f t="shared" si="24"/>
        <v>0</v>
      </c>
      <c r="L155" s="28">
        <f t="shared" si="23"/>
        <v>100</v>
      </c>
      <c r="M155" s="8">
        <f t="shared" si="25"/>
        <v>0</v>
      </c>
      <c r="N155" s="21">
        <f t="shared" si="27"/>
        <v>100</v>
      </c>
    </row>
    <row r="156" spans="1:14">
      <c r="A156" s="91"/>
      <c r="B156" s="4" t="s">
        <v>24</v>
      </c>
      <c r="C156" s="10">
        <v>1</v>
      </c>
      <c r="D156" s="11">
        <v>39307</v>
      </c>
      <c r="E156" s="10">
        <v>2</v>
      </c>
      <c r="F156" s="8">
        <v>1.54</v>
      </c>
      <c r="G156" s="8">
        <v>0</v>
      </c>
      <c r="H156" s="8">
        <f t="shared" si="26"/>
        <v>0</v>
      </c>
      <c r="I156" s="8">
        <v>1.46</v>
      </c>
      <c r="J156" s="8">
        <v>0</v>
      </c>
      <c r="K156" s="8">
        <f t="shared" si="24"/>
        <v>0</v>
      </c>
      <c r="L156" s="28">
        <f t="shared" si="23"/>
        <v>100</v>
      </c>
      <c r="M156" s="8">
        <f t="shared" si="25"/>
        <v>0</v>
      </c>
      <c r="N156" s="21">
        <f t="shared" si="27"/>
        <v>100</v>
      </c>
    </row>
    <row r="157" spans="1:14">
      <c r="A157" s="91"/>
      <c r="B157" s="9" t="s">
        <v>24</v>
      </c>
      <c r="C157" s="10">
        <v>1</v>
      </c>
      <c r="D157" s="11">
        <v>39310</v>
      </c>
      <c r="E157" s="10">
        <v>2</v>
      </c>
      <c r="F157" s="8">
        <v>2.2799999999999998</v>
      </c>
      <c r="G157" s="8">
        <v>0</v>
      </c>
      <c r="H157" s="8">
        <f t="shared" si="26"/>
        <v>0</v>
      </c>
      <c r="I157" s="8">
        <v>2.17</v>
      </c>
      <c r="J157" s="8">
        <v>0</v>
      </c>
      <c r="K157" s="8">
        <f t="shared" si="24"/>
        <v>0</v>
      </c>
      <c r="L157" s="28">
        <f t="shared" si="23"/>
        <v>100</v>
      </c>
      <c r="M157" s="8">
        <f t="shared" si="25"/>
        <v>0</v>
      </c>
      <c r="N157" s="21">
        <f t="shared" si="27"/>
        <v>100</v>
      </c>
    </row>
    <row r="158" spans="1:14">
      <c r="A158" s="91"/>
      <c r="B158" s="4" t="s">
        <v>24</v>
      </c>
      <c r="C158" s="10">
        <v>1</v>
      </c>
      <c r="D158" s="11">
        <v>39331</v>
      </c>
      <c r="E158" s="10">
        <v>3</v>
      </c>
      <c r="F158" s="8">
        <v>2.91</v>
      </c>
      <c r="G158" s="8">
        <v>0</v>
      </c>
      <c r="H158" s="8">
        <f t="shared" si="26"/>
        <v>0</v>
      </c>
      <c r="I158" s="8">
        <v>2.76</v>
      </c>
      <c r="J158" s="8">
        <v>0</v>
      </c>
      <c r="K158" s="8">
        <f t="shared" si="24"/>
        <v>0</v>
      </c>
      <c r="L158" s="28">
        <f t="shared" si="23"/>
        <v>100</v>
      </c>
      <c r="M158" s="8">
        <f t="shared" si="25"/>
        <v>0</v>
      </c>
      <c r="N158" s="21">
        <f t="shared" si="27"/>
        <v>100</v>
      </c>
    </row>
    <row r="159" spans="1:14" ht="15.75" thickBot="1">
      <c r="A159" s="90"/>
      <c r="B159" s="70" t="s">
        <v>24</v>
      </c>
      <c r="C159" s="12">
        <v>1</v>
      </c>
      <c r="D159" s="58">
        <v>39349</v>
      </c>
      <c r="E159" s="12">
        <v>3</v>
      </c>
      <c r="F159" s="13">
        <v>2.8</v>
      </c>
      <c r="G159" s="13">
        <v>0</v>
      </c>
      <c r="H159" s="13">
        <f t="shared" si="26"/>
        <v>0</v>
      </c>
      <c r="I159" s="13">
        <v>2.66</v>
      </c>
      <c r="J159" s="13">
        <v>0</v>
      </c>
      <c r="K159" s="13">
        <f t="shared" si="24"/>
        <v>0</v>
      </c>
      <c r="L159" s="59">
        <f t="shared" si="23"/>
        <v>100</v>
      </c>
      <c r="M159" s="13">
        <f t="shared" si="25"/>
        <v>0</v>
      </c>
      <c r="N159" s="22">
        <f t="shared" si="27"/>
        <v>100</v>
      </c>
    </row>
    <row r="160" spans="1:14">
      <c r="A160" s="89">
        <v>2008</v>
      </c>
      <c r="B160" s="4" t="s">
        <v>72</v>
      </c>
      <c r="C160" s="5">
        <v>4</v>
      </c>
      <c r="D160" s="6">
        <v>39620</v>
      </c>
      <c r="E160" s="5">
        <v>2</v>
      </c>
      <c r="F160" s="7">
        <v>8.98</v>
      </c>
      <c r="G160" s="7">
        <v>1.7</v>
      </c>
      <c r="H160" s="7">
        <f t="shared" si="26"/>
        <v>18.930957683741646</v>
      </c>
      <c r="I160" s="7">
        <v>7.28</v>
      </c>
      <c r="J160" s="7">
        <v>0.42</v>
      </c>
      <c r="K160" s="7">
        <f>100*J160/F160</f>
        <v>4.6770601336302891</v>
      </c>
      <c r="L160" s="28">
        <f t="shared" ref="L160:L223" si="28">100*(F160-G160-J160)/F160</f>
        <v>76.391982182628055</v>
      </c>
      <c r="M160" s="8">
        <f t="shared" si="25"/>
        <v>5.7692307692307692</v>
      </c>
      <c r="N160" s="21">
        <f t="shared" si="27"/>
        <v>94.230769230769226</v>
      </c>
    </row>
    <row r="161" spans="1:14">
      <c r="A161" s="91"/>
      <c r="B161" s="4" t="s">
        <v>72</v>
      </c>
      <c r="C161" s="5" t="s">
        <v>16</v>
      </c>
      <c r="D161" s="6">
        <v>39625</v>
      </c>
      <c r="E161" s="5">
        <v>3</v>
      </c>
      <c r="F161" s="7">
        <v>9.25</v>
      </c>
      <c r="G161" s="7">
        <v>1.68</v>
      </c>
      <c r="H161" s="7">
        <f t="shared" si="26"/>
        <v>18.162162162162161</v>
      </c>
      <c r="I161" s="7">
        <v>7.58</v>
      </c>
      <c r="J161" s="7">
        <v>0.155</v>
      </c>
      <c r="K161" s="7">
        <f t="shared" ref="K161:K224" si="29">100*J161/F161</f>
        <v>1.6756756756756757</v>
      </c>
      <c r="L161" s="28">
        <f t="shared" si="28"/>
        <v>80.162162162162161</v>
      </c>
      <c r="M161" s="8">
        <f t="shared" si="25"/>
        <v>2.0448548812664908</v>
      </c>
      <c r="N161" s="21">
        <f t="shared" si="27"/>
        <v>97.955145118733512</v>
      </c>
    </row>
    <row r="162" spans="1:14">
      <c r="A162" s="91"/>
      <c r="B162" s="4" t="s">
        <v>72</v>
      </c>
      <c r="C162" s="5" t="s">
        <v>14</v>
      </c>
      <c r="D162" s="6">
        <v>39631</v>
      </c>
      <c r="E162" s="5">
        <v>2</v>
      </c>
      <c r="F162" s="7">
        <v>6.49</v>
      </c>
      <c r="G162" s="7">
        <v>1.39</v>
      </c>
      <c r="H162" s="7">
        <f t="shared" si="26"/>
        <v>21.417565485362093</v>
      </c>
      <c r="I162" s="7">
        <v>5.0999999999999996</v>
      </c>
      <c r="J162" s="7">
        <v>0.79333333333333333</v>
      </c>
      <c r="K162" s="7">
        <f t="shared" si="29"/>
        <v>12.223934257832562</v>
      </c>
      <c r="L162" s="28">
        <f t="shared" si="28"/>
        <v>66.358500256805357</v>
      </c>
      <c r="M162" s="8">
        <f t="shared" si="25"/>
        <v>15.555555555555555</v>
      </c>
      <c r="N162" s="21">
        <f t="shared" si="27"/>
        <v>84.444444444444457</v>
      </c>
    </row>
    <row r="163" spans="1:14">
      <c r="A163" s="91"/>
      <c r="B163" s="4" t="s">
        <v>72</v>
      </c>
      <c r="C163" s="5" t="s">
        <v>16</v>
      </c>
      <c r="D163" s="6">
        <v>39671</v>
      </c>
      <c r="E163" s="5">
        <v>3</v>
      </c>
      <c r="F163" s="7">
        <v>7.07</v>
      </c>
      <c r="G163" s="7">
        <v>0</v>
      </c>
      <c r="H163" s="7">
        <f t="shared" si="26"/>
        <v>0</v>
      </c>
      <c r="I163" s="7">
        <v>7.07</v>
      </c>
      <c r="J163" s="7">
        <v>0.48499999999999999</v>
      </c>
      <c r="K163" s="7">
        <f t="shared" si="29"/>
        <v>6.8599717114568595</v>
      </c>
      <c r="L163" s="28">
        <f t="shared" si="28"/>
        <v>93.140028288543135</v>
      </c>
      <c r="M163" s="8">
        <f t="shared" si="25"/>
        <v>6.8599717114568595</v>
      </c>
      <c r="N163" s="21">
        <f t="shared" si="27"/>
        <v>93.140028288543135</v>
      </c>
    </row>
    <row r="164" spans="1:14">
      <c r="A164" s="91"/>
      <c r="B164" s="4" t="s">
        <v>72</v>
      </c>
      <c r="C164" s="5" t="s">
        <v>14</v>
      </c>
      <c r="D164" s="6">
        <v>39677</v>
      </c>
      <c r="E164" s="5">
        <v>3</v>
      </c>
      <c r="F164" s="7">
        <v>6.68</v>
      </c>
      <c r="G164" s="7">
        <v>0.08</v>
      </c>
      <c r="H164" s="7">
        <f t="shared" si="26"/>
        <v>1.1976047904191618</v>
      </c>
      <c r="I164" s="7">
        <v>6.6</v>
      </c>
      <c r="J164" s="7">
        <v>0.30499999999999999</v>
      </c>
      <c r="K164" s="7">
        <f t="shared" si="29"/>
        <v>4.5658682634730541</v>
      </c>
      <c r="L164" s="28">
        <f t="shared" si="28"/>
        <v>94.236526946107787</v>
      </c>
      <c r="M164" s="8">
        <f t="shared" si="25"/>
        <v>4.6212121212121211</v>
      </c>
      <c r="N164" s="21">
        <f t="shared" si="27"/>
        <v>95.37878787878789</v>
      </c>
    </row>
    <row r="165" spans="1:14">
      <c r="A165" s="91"/>
      <c r="B165" s="4" t="s">
        <v>72</v>
      </c>
      <c r="C165" s="5" t="s">
        <v>16</v>
      </c>
      <c r="D165" s="14">
        <v>39681</v>
      </c>
      <c r="E165" s="5">
        <v>2</v>
      </c>
      <c r="F165" s="7">
        <v>5.52</v>
      </c>
      <c r="G165" s="7">
        <v>0.4</v>
      </c>
      <c r="H165" s="7">
        <f t="shared" si="26"/>
        <v>7.2463768115942031</v>
      </c>
      <c r="I165" s="7">
        <v>5.1100000000000003</v>
      </c>
      <c r="J165" s="3">
        <v>3.14</v>
      </c>
      <c r="K165" s="7">
        <f t="shared" si="29"/>
        <v>56.884057971014499</v>
      </c>
      <c r="L165" s="28">
        <f t="shared" si="28"/>
        <v>35.86956521739129</v>
      </c>
      <c r="M165" s="8">
        <f t="shared" si="25"/>
        <v>61.448140900195689</v>
      </c>
      <c r="N165" s="21">
        <f t="shared" si="27"/>
        <v>38.551859099804311</v>
      </c>
    </row>
    <row r="166" spans="1:14">
      <c r="A166" s="91"/>
      <c r="B166" s="4" t="s">
        <v>73</v>
      </c>
      <c r="C166" s="5" t="s">
        <v>16</v>
      </c>
      <c r="D166" s="6">
        <v>39596</v>
      </c>
      <c r="E166" s="5">
        <v>3</v>
      </c>
      <c r="F166" s="7">
        <v>10.28</v>
      </c>
      <c r="G166" s="7">
        <v>0.17</v>
      </c>
      <c r="H166" s="7">
        <f t="shared" si="26"/>
        <v>1.6536964980544748</v>
      </c>
      <c r="I166" s="7">
        <v>10.11</v>
      </c>
      <c r="J166" s="7">
        <v>6.8450000000000006</v>
      </c>
      <c r="K166" s="7">
        <f t="shared" si="29"/>
        <v>66.585603112840488</v>
      </c>
      <c r="L166" s="28">
        <f t="shared" si="28"/>
        <v>31.76070038910505</v>
      </c>
      <c r="M166" s="8">
        <f t="shared" si="25"/>
        <v>67.705242334322463</v>
      </c>
      <c r="N166" s="21">
        <f t="shared" si="27"/>
        <v>32.294757665677537</v>
      </c>
    </row>
    <row r="167" spans="1:14">
      <c r="A167" s="91"/>
      <c r="B167" s="4" t="s">
        <v>73</v>
      </c>
      <c r="C167" s="5" t="s">
        <v>14</v>
      </c>
      <c r="D167" s="6">
        <v>39602</v>
      </c>
      <c r="E167" s="5">
        <v>3</v>
      </c>
      <c r="F167" s="7">
        <v>11.58</v>
      </c>
      <c r="G167" s="7">
        <v>0.09</v>
      </c>
      <c r="H167" s="7">
        <f t="shared" si="26"/>
        <v>0.77720207253886009</v>
      </c>
      <c r="I167" s="7">
        <v>11.49</v>
      </c>
      <c r="J167" s="7">
        <v>7.72</v>
      </c>
      <c r="K167" s="7">
        <f t="shared" si="29"/>
        <v>66.666666666666671</v>
      </c>
      <c r="L167" s="28">
        <f t="shared" si="28"/>
        <v>32.55613126079448</v>
      </c>
      <c r="M167" s="8">
        <f t="shared" si="25"/>
        <v>67.188859878154915</v>
      </c>
      <c r="N167" s="21">
        <f t="shared" si="27"/>
        <v>32.811140121845085</v>
      </c>
    </row>
    <row r="168" spans="1:14">
      <c r="A168" s="91"/>
      <c r="B168" s="4" t="s">
        <v>73</v>
      </c>
      <c r="C168" s="5" t="s">
        <v>81</v>
      </c>
      <c r="D168" s="6">
        <v>39608</v>
      </c>
      <c r="E168" s="5">
        <v>3</v>
      </c>
      <c r="F168" s="7">
        <v>10.84</v>
      </c>
      <c r="G168" s="7">
        <v>2.93</v>
      </c>
      <c r="H168" s="7">
        <f t="shared" si="26"/>
        <v>27.029520295202953</v>
      </c>
      <c r="I168" s="7">
        <v>7.89</v>
      </c>
      <c r="J168" s="7">
        <v>3.1</v>
      </c>
      <c r="K168" s="7">
        <f t="shared" si="29"/>
        <v>28.597785977859779</v>
      </c>
      <c r="L168" s="28">
        <f t="shared" si="28"/>
        <v>44.372693726937278</v>
      </c>
      <c r="M168" s="8">
        <f t="shared" ref="M168:M231" si="30">J168/I168*100</f>
        <v>39.29024081115336</v>
      </c>
      <c r="N168" s="21">
        <f t="shared" si="27"/>
        <v>60.709759188846633</v>
      </c>
    </row>
    <row r="169" spans="1:14">
      <c r="A169" s="91"/>
      <c r="B169" s="4" t="s">
        <v>73</v>
      </c>
      <c r="C169" s="5" t="s">
        <v>16</v>
      </c>
      <c r="D169" s="6">
        <v>39677</v>
      </c>
      <c r="E169" s="5">
        <v>3</v>
      </c>
      <c r="F169" s="7">
        <v>10.65</v>
      </c>
      <c r="G169" s="7">
        <v>0.32</v>
      </c>
      <c r="H169" s="7">
        <f t="shared" si="26"/>
        <v>3.004694835680751</v>
      </c>
      <c r="I169" s="7">
        <v>10.32</v>
      </c>
      <c r="J169" s="7">
        <v>1.01</v>
      </c>
      <c r="K169" s="7">
        <f t="shared" si="29"/>
        <v>9.4835680751173701</v>
      </c>
      <c r="L169" s="28">
        <f t="shared" si="28"/>
        <v>87.511737089201873</v>
      </c>
      <c r="M169" s="8">
        <f t="shared" si="30"/>
        <v>9.7868217054263553</v>
      </c>
      <c r="N169" s="21">
        <f t="shared" si="27"/>
        <v>90.213178294573652</v>
      </c>
    </row>
    <row r="170" spans="1:14">
      <c r="A170" s="91"/>
      <c r="B170" s="4" t="s">
        <v>73</v>
      </c>
      <c r="C170" s="5" t="s">
        <v>14</v>
      </c>
      <c r="D170" s="6">
        <v>39682</v>
      </c>
      <c r="E170" s="5">
        <v>3</v>
      </c>
      <c r="F170" s="7">
        <v>12.67</v>
      </c>
      <c r="G170" s="7">
        <v>0.4</v>
      </c>
      <c r="H170" s="7">
        <f t="shared" si="26"/>
        <v>3.1570639305445933</v>
      </c>
      <c r="I170" s="7">
        <v>12.27</v>
      </c>
      <c r="J170" s="7">
        <v>1.9949999999999999</v>
      </c>
      <c r="K170" s="7">
        <f t="shared" si="29"/>
        <v>15.74585635359116</v>
      </c>
      <c r="L170" s="28">
        <f t="shared" si="28"/>
        <v>81.09707971586424</v>
      </c>
      <c r="M170" s="8">
        <f t="shared" si="30"/>
        <v>16.25916870415648</v>
      </c>
      <c r="N170" s="21">
        <f t="shared" si="27"/>
        <v>83.740831295843535</v>
      </c>
    </row>
    <row r="171" spans="1:14">
      <c r="A171" s="91"/>
      <c r="B171" s="4" t="s">
        <v>73</v>
      </c>
      <c r="C171" s="5" t="s">
        <v>81</v>
      </c>
      <c r="D171" s="6">
        <v>39687</v>
      </c>
      <c r="E171" s="5">
        <v>3</v>
      </c>
      <c r="F171" s="7">
        <v>12.76</v>
      </c>
      <c r="G171" s="7">
        <v>0.53</v>
      </c>
      <c r="H171" s="7">
        <f t="shared" si="26"/>
        <v>4.153605015673981</v>
      </c>
      <c r="I171" s="7">
        <v>12.24</v>
      </c>
      <c r="J171" s="7">
        <v>2.27</v>
      </c>
      <c r="K171" s="7">
        <f t="shared" si="29"/>
        <v>17.789968652037619</v>
      </c>
      <c r="L171" s="28">
        <f t="shared" si="28"/>
        <v>78.05642633228841</v>
      </c>
      <c r="M171" s="8">
        <f t="shared" si="30"/>
        <v>18.545751633986928</v>
      </c>
      <c r="N171" s="21">
        <f t="shared" si="27"/>
        <v>81.454248366013076</v>
      </c>
    </row>
    <row r="172" spans="1:14">
      <c r="A172" s="91"/>
      <c r="B172" s="4" t="s">
        <v>46</v>
      </c>
      <c r="C172" s="25" t="s">
        <v>16</v>
      </c>
      <c r="D172" s="6">
        <v>39618</v>
      </c>
      <c r="E172" s="10">
        <v>3</v>
      </c>
      <c r="F172" s="7">
        <v>2.39</v>
      </c>
      <c r="G172" s="7">
        <v>0</v>
      </c>
      <c r="H172" s="7">
        <f t="shared" si="26"/>
        <v>0</v>
      </c>
      <c r="I172" s="7">
        <v>2.27</v>
      </c>
      <c r="J172" s="7">
        <v>0</v>
      </c>
      <c r="K172" s="7">
        <f t="shared" si="29"/>
        <v>0</v>
      </c>
      <c r="L172" s="28">
        <f t="shared" si="28"/>
        <v>100</v>
      </c>
      <c r="M172" s="8">
        <f t="shared" si="30"/>
        <v>0</v>
      </c>
      <c r="N172" s="21">
        <f t="shared" si="27"/>
        <v>100</v>
      </c>
    </row>
    <row r="173" spans="1:14">
      <c r="A173" s="91"/>
      <c r="B173" s="4" t="s">
        <v>46</v>
      </c>
      <c r="C173" s="5" t="s">
        <v>16</v>
      </c>
      <c r="D173" s="11">
        <v>39627</v>
      </c>
      <c r="E173" s="10">
        <v>3</v>
      </c>
      <c r="F173" s="7">
        <v>1.63</v>
      </c>
      <c r="G173" s="7">
        <v>0</v>
      </c>
      <c r="H173" s="7">
        <f t="shared" si="26"/>
        <v>0</v>
      </c>
      <c r="I173" s="7">
        <v>1.55</v>
      </c>
      <c r="J173" s="7">
        <v>0</v>
      </c>
      <c r="K173" s="7">
        <f t="shared" si="29"/>
        <v>0</v>
      </c>
      <c r="L173" s="28">
        <f t="shared" si="28"/>
        <v>100</v>
      </c>
      <c r="M173" s="8">
        <f t="shared" si="30"/>
        <v>0</v>
      </c>
      <c r="N173" s="21">
        <f t="shared" si="27"/>
        <v>100</v>
      </c>
    </row>
    <row r="174" spans="1:14">
      <c r="A174" s="91"/>
      <c r="B174" s="4" t="s">
        <v>46</v>
      </c>
      <c r="C174" s="5" t="s">
        <v>16</v>
      </c>
      <c r="D174" s="11">
        <v>39633</v>
      </c>
      <c r="E174" s="10">
        <v>3</v>
      </c>
      <c r="F174" s="7">
        <v>1.2</v>
      </c>
      <c r="G174" s="7">
        <v>0</v>
      </c>
      <c r="H174" s="7">
        <f t="shared" si="26"/>
        <v>0</v>
      </c>
      <c r="I174" s="7">
        <v>1.1399999999999999</v>
      </c>
      <c r="J174" s="7">
        <v>0</v>
      </c>
      <c r="K174" s="7">
        <f t="shared" si="29"/>
        <v>0</v>
      </c>
      <c r="L174" s="28">
        <f t="shared" si="28"/>
        <v>100</v>
      </c>
      <c r="M174" s="8">
        <f t="shared" si="30"/>
        <v>0</v>
      </c>
      <c r="N174" s="21">
        <f t="shared" si="27"/>
        <v>100</v>
      </c>
    </row>
    <row r="175" spans="1:14">
      <c r="A175" s="91"/>
      <c r="B175" s="4" t="s">
        <v>46</v>
      </c>
      <c r="C175" s="5" t="s">
        <v>16</v>
      </c>
      <c r="D175" s="11">
        <v>39643</v>
      </c>
      <c r="E175" s="10">
        <v>3</v>
      </c>
      <c r="F175" s="7">
        <v>3.39</v>
      </c>
      <c r="G175" s="7">
        <v>0</v>
      </c>
      <c r="H175" s="7">
        <f t="shared" si="26"/>
        <v>0</v>
      </c>
      <c r="I175" s="7">
        <v>3.2256</v>
      </c>
      <c r="J175" s="7">
        <f>AVERAGE(0.552,0.804)</f>
        <v>0.67800000000000005</v>
      </c>
      <c r="K175" s="7">
        <f t="shared" si="29"/>
        <v>20.000000000000004</v>
      </c>
      <c r="L175" s="28">
        <f t="shared" si="28"/>
        <v>80.000000000000014</v>
      </c>
      <c r="M175" s="8">
        <f t="shared" si="30"/>
        <v>21.019345238095237</v>
      </c>
      <c r="N175" s="21">
        <f t="shared" si="27"/>
        <v>78.980654761904773</v>
      </c>
    </row>
    <row r="176" spans="1:14">
      <c r="A176" s="91"/>
      <c r="B176" s="4" t="s">
        <v>46</v>
      </c>
      <c r="C176" s="5">
        <v>1</v>
      </c>
      <c r="D176" s="11">
        <v>39648</v>
      </c>
      <c r="E176" s="10">
        <v>3</v>
      </c>
      <c r="F176" s="7">
        <v>3.41</v>
      </c>
      <c r="G176" s="7">
        <v>0</v>
      </c>
      <c r="H176" s="7">
        <f t="shared" si="26"/>
        <v>0</v>
      </c>
      <c r="I176" s="7">
        <v>3.24</v>
      </c>
      <c r="J176" s="7">
        <v>2.37</v>
      </c>
      <c r="K176" s="7">
        <f t="shared" si="29"/>
        <v>69.501466275659823</v>
      </c>
      <c r="L176" s="28">
        <f t="shared" si="28"/>
        <v>30.498533724340174</v>
      </c>
      <c r="M176" s="8">
        <f t="shared" si="30"/>
        <v>73.148148148148152</v>
      </c>
      <c r="N176" s="21">
        <f t="shared" si="27"/>
        <v>26.851851851851855</v>
      </c>
    </row>
    <row r="177" spans="1:14">
      <c r="A177" s="91"/>
      <c r="B177" s="4" t="s">
        <v>46</v>
      </c>
      <c r="C177" s="5">
        <v>2</v>
      </c>
      <c r="D177" s="11">
        <v>39657</v>
      </c>
      <c r="E177" s="10">
        <v>3</v>
      </c>
      <c r="F177" s="7">
        <v>2.14</v>
      </c>
      <c r="G177" s="7">
        <v>0</v>
      </c>
      <c r="H177" s="7">
        <f t="shared" si="26"/>
        <v>0</v>
      </c>
      <c r="I177" s="7">
        <v>2.0339999999999998</v>
      </c>
      <c r="J177" s="7">
        <v>0</v>
      </c>
      <c r="K177" s="7">
        <f t="shared" si="29"/>
        <v>0</v>
      </c>
      <c r="L177" s="28">
        <f t="shared" si="28"/>
        <v>100</v>
      </c>
      <c r="M177" s="8">
        <f t="shared" si="30"/>
        <v>0</v>
      </c>
      <c r="N177" s="21">
        <f t="shared" si="27"/>
        <v>100</v>
      </c>
    </row>
    <row r="178" spans="1:14">
      <c r="A178" s="91"/>
      <c r="B178" s="4" t="s">
        <v>46</v>
      </c>
      <c r="C178" s="5" t="s">
        <v>16</v>
      </c>
      <c r="D178" s="11">
        <v>39663</v>
      </c>
      <c r="E178" s="10">
        <v>3</v>
      </c>
      <c r="F178" s="7">
        <v>2.883</v>
      </c>
      <c r="G178" s="7">
        <v>0</v>
      </c>
      <c r="H178" s="7">
        <f t="shared" si="26"/>
        <v>0</v>
      </c>
      <c r="I178" s="7">
        <v>2.7395999999999998</v>
      </c>
      <c r="J178" s="7">
        <f>AVERAGE(0.77,0)</f>
        <v>0.38500000000000001</v>
      </c>
      <c r="K178" s="7">
        <f t="shared" si="29"/>
        <v>13.354144987859868</v>
      </c>
      <c r="L178" s="28">
        <f t="shared" si="28"/>
        <v>86.645855012140132</v>
      </c>
      <c r="M178" s="8">
        <f t="shared" si="30"/>
        <v>14.053146444736459</v>
      </c>
      <c r="N178" s="21">
        <f t="shared" si="27"/>
        <v>85.94685355526353</v>
      </c>
    </row>
    <row r="179" spans="1:14">
      <c r="A179" s="91"/>
      <c r="B179" s="4" t="s">
        <v>46</v>
      </c>
      <c r="C179" s="5" t="s">
        <v>16</v>
      </c>
      <c r="D179" s="11">
        <v>39699</v>
      </c>
      <c r="E179" s="10">
        <v>3</v>
      </c>
      <c r="F179" s="7">
        <v>2.96</v>
      </c>
      <c r="G179" s="7">
        <v>0</v>
      </c>
      <c r="H179" s="7">
        <f t="shared" si="26"/>
        <v>0</v>
      </c>
      <c r="I179" s="7">
        <v>2.8151999999999999</v>
      </c>
      <c r="J179" s="7">
        <v>0</v>
      </c>
      <c r="K179" s="7">
        <f t="shared" si="29"/>
        <v>0</v>
      </c>
      <c r="L179" s="28">
        <f t="shared" si="28"/>
        <v>100</v>
      </c>
      <c r="M179" s="8">
        <f t="shared" si="30"/>
        <v>0</v>
      </c>
      <c r="N179" s="21">
        <f t="shared" si="27"/>
        <v>100</v>
      </c>
    </row>
    <row r="180" spans="1:14">
      <c r="A180" s="91"/>
      <c r="B180" s="4" t="s">
        <v>85</v>
      </c>
      <c r="C180" s="5">
        <v>2</v>
      </c>
      <c r="D180" s="6">
        <v>39606</v>
      </c>
      <c r="E180" s="5">
        <v>3</v>
      </c>
      <c r="F180" s="7">
        <v>11.03</v>
      </c>
      <c r="G180" s="7">
        <v>0</v>
      </c>
      <c r="H180" s="7">
        <f t="shared" si="26"/>
        <v>0</v>
      </c>
      <c r="I180" s="7">
        <v>11.0412</v>
      </c>
      <c r="J180" s="7">
        <v>8.2200000000000006</v>
      </c>
      <c r="K180" s="7">
        <f t="shared" si="29"/>
        <v>74.524025385312797</v>
      </c>
      <c r="L180" s="28">
        <f t="shared" si="28"/>
        <v>25.475974614687207</v>
      </c>
      <c r="M180" s="8">
        <f t="shared" si="30"/>
        <v>74.448429518530602</v>
      </c>
      <c r="N180" s="21">
        <f t="shared" si="27"/>
        <v>25.551570481469398</v>
      </c>
    </row>
    <row r="181" spans="1:14">
      <c r="A181" s="91"/>
      <c r="B181" s="4" t="s">
        <v>85</v>
      </c>
      <c r="C181" s="5">
        <v>3</v>
      </c>
      <c r="D181" s="6">
        <v>39611</v>
      </c>
      <c r="E181" s="5">
        <v>3</v>
      </c>
      <c r="F181" s="7">
        <v>16.16</v>
      </c>
      <c r="G181" s="7">
        <v>0</v>
      </c>
      <c r="H181" s="7">
        <f t="shared" si="26"/>
        <v>0</v>
      </c>
      <c r="I181" s="7">
        <v>16.171199999999999</v>
      </c>
      <c r="J181" s="7">
        <v>13.29</v>
      </c>
      <c r="K181" s="7">
        <f t="shared" si="29"/>
        <v>82.240099009900987</v>
      </c>
      <c r="L181" s="28">
        <f t="shared" si="28"/>
        <v>17.759900990099016</v>
      </c>
      <c r="M181" s="8">
        <f t="shared" si="30"/>
        <v>82.18314039774414</v>
      </c>
      <c r="N181" s="21">
        <f t="shared" si="27"/>
        <v>17.81685960225586</v>
      </c>
    </row>
    <row r="182" spans="1:14">
      <c r="A182" s="91"/>
      <c r="B182" s="4" t="s">
        <v>85</v>
      </c>
      <c r="C182" s="5">
        <v>1</v>
      </c>
      <c r="D182" s="6">
        <v>39670</v>
      </c>
      <c r="E182" s="5">
        <v>3</v>
      </c>
      <c r="F182" s="7">
        <v>9.1649999999999991</v>
      </c>
      <c r="G182" s="7">
        <v>0</v>
      </c>
      <c r="H182" s="7">
        <f t="shared" si="26"/>
        <v>0</v>
      </c>
      <c r="I182" s="7">
        <v>1.4</v>
      </c>
      <c r="J182" s="7">
        <v>0</v>
      </c>
      <c r="K182" s="7">
        <f t="shared" si="29"/>
        <v>0</v>
      </c>
      <c r="L182" s="28">
        <f t="shared" si="28"/>
        <v>100</v>
      </c>
      <c r="M182" s="8">
        <f t="shared" si="30"/>
        <v>0</v>
      </c>
      <c r="N182" s="21">
        <f t="shared" si="27"/>
        <v>100</v>
      </c>
    </row>
    <row r="183" spans="1:14">
      <c r="A183" s="91"/>
      <c r="B183" s="4" t="s">
        <v>85</v>
      </c>
      <c r="C183" s="5">
        <v>2</v>
      </c>
      <c r="D183" s="6">
        <v>39677</v>
      </c>
      <c r="E183" s="5">
        <v>3</v>
      </c>
      <c r="F183" s="7">
        <v>11.83</v>
      </c>
      <c r="G183" s="7">
        <v>0</v>
      </c>
      <c r="H183" s="7">
        <f t="shared" si="26"/>
        <v>0</v>
      </c>
      <c r="I183" s="7">
        <v>11.8188</v>
      </c>
      <c r="J183" s="7">
        <v>4.49</v>
      </c>
      <c r="K183" s="7">
        <f t="shared" si="29"/>
        <v>37.954353338968723</v>
      </c>
      <c r="L183" s="28">
        <f t="shared" si="28"/>
        <v>62.045646661031277</v>
      </c>
      <c r="M183" s="8">
        <f t="shared" si="30"/>
        <v>37.990320506311981</v>
      </c>
      <c r="N183" s="21">
        <f t="shared" si="27"/>
        <v>62.009679493688019</v>
      </c>
    </row>
    <row r="184" spans="1:14">
      <c r="A184" s="91"/>
      <c r="B184" s="4" t="s">
        <v>85</v>
      </c>
      <c r="C184" s="5">
        <v>3</v>
      </c>
      <c r="D184" s="6">
        <v>39681</v>
      </c>
      <c r="E184" s="5">
        <v>3</v>
      </c>
      <c r="F184" s="7">
        <v>15.72</v>
      </c>
      <c r="G184" s="7">
        <v>0</v>
      </c>
      <c r="H184" s="7">
        <f t="shared" si="26"/>
        <v>0</v>
      </c>
      <c r="I184" s="7">
        <v>15.7212</v>
      </c>
      <c r="J184" s="7">
        <v>9.48</v>
      </c>
      <c r="K184" s="7">
        <f t="shared" si="29"/>
        <v>60.305343511450381</v>
      </c>
      <c r="L184" s="28">
        <f t="shared" si="28"/>
        <v>39.694656488549619</v>
      </c>
      <c r="M184" s="8">
        <f t="shared" si="30"/>
        <v>60.300740401496078</v>
      </c>
      <c r="N184" s="21">
        <f t="shared" si="27"/>
        <v>39.699259598503929</v>
      </c>
    </row>
    <row r="185" spans="1:14">
      <c r="A185" s="91"/>
      <c r="B185" s="4" t="s">
        <v>85</v>
      </c>
      <c r="C185" s="5">
        <v>1</v>
      </c>
      <c r="D185" s="6">
        <v>39742</v>
      </c>
      <c r="E185" s="5">
        <v>3</v>
      </c>
      <c r="F185" s="7">
        <v>12.34</v>
      </c>
      <c r="G185" s="7">
        <v>0</v>
      </c>
      <c r="H185" s="7">
        <f t="shared" si="26"/>
        <v>0</v>
      </c>
      <c r="I185" s="7">
        <v>12.33</v>
      </c>
      <c r="J185" s="7">
        <v>6.04</v>
      </c>
      <c r="K185" s="7">
        <f t="shared" si="29"/>
        <v>48.946515397082656</v>
      </c>
      <c r="L185" s="28">
        <f t="shared" si="28"/>
        <v>51.053484602917344</v>
      </c>
      <c r="M185" s="8">
        <f t="shared" si="30"/>
        <v>48.986212489862126</v>
      </c>
      <c r="N185" s="21">
        <f t="shared" si="27"/>
        <v>51.013787510137874</v>
      </c>
    </row>
    <row r="186" spans="1:14">
      <c r="A186" s="91"/>
      <c r="B186" s="4" t="s">
        <v>86</v>
      </c>
      <c r="C186" s="5" t="s">
        <v>12</v>
      </c>
      <c r="D186" s="6">
        <v>39650</v>
      </c>
      <c r="E186" s="5">
        <v>2</v>
      </c>
      <c r="F186" s="7">
        <v>2.72</v>
      </c>
      <c r="G186" s="7">
        <v>0</v>
      </c>
      <c r="H186" s="7">
        <f t="shared" si="26"/>
        <v>0</v>
      </c>
      <c r="I186" s="27">
        <v>2.7189999999999999</v>
      </c>
      <c r="J186" s="7">
        <v>0</v>
      </c>
      <c r="K186" s="7">
        <f t="shared" si="29"/>
        <v>0</v>
      </c>
      <c r="L186" s="28">
        <f t="shared" si="28"/>
        <v>99.999999999999986</v>
      </c>
      <c r="M186" s="8">
        <f t="shared" si="30"/>
        <v>0</v>
      </c>
      <c r="N186" s="21">
        <f t="shared" si="27"/>
        <v>100</v>
      </c>
    </row>
    <row r="187" spans="1:14">
      <c r="A187" s="91"/>
      <c r="B187" s="4" t="s">
        <v>15</v>
      </c>
      <c r="C187" s="10">
        <v>1</v>
      </c>
      <c r="D187" s="11">
        <v>39606</v>
      </c>
      <c r="E187" s="10">
        <v>3</v>
      </c>
      <c r="F187" s="7">
        <v>3.54</v>
      </c>
      <c r="G187" s="7">
        <v>0</v>
      </c>
      <c r="H187" s="7">
        <f t="shared" si="26"/>
        <v>0</v>
      </c>
      <c r="I187" s="7">
        <v>3.35</v>
      </c>
      <c r="J187" s="7">
        <v>0</v>
      </c>
      <c r="K187" s="7">
        <f t="shared" si="29"/>
        <v>0</v>
      </c>
      <c r="L187" s="28">
        <f t="shared" si="28"/>
        <v>100</v>
      </c>
      <c r="M187" s="8">
        <f t="shared" si="30"/>
        <v>0</v>
      </c>
      <c r="N187" s="21">
        <f t="shared" si="27"/>
        <v>100</v>
      </c>
    </row>
    <row r="188" spans="1:14">
      <c r="A188" s="91"/>
      <c r="B188" s="4" t="s">
        <v>15</v>
      </c>
      <c r="C188" s="10">
        <v>1</v>
      </c>
      <c r="D188" s="11">
        <v>39627</v>
      </c>
      <c r="E188" s="10">
        <v>3</v>
      </c>
      <c r="F188" s="7">
        <v>2.95</v>
      </c>
      <c r="G188" s="7">
        <v>0</v>
      </c>
      <c r="H188" s="7">
        <f t="shared" si="26"/>
        <v>0</v>
      </c>
      <c r="I188" s="7">
        <v>2.81</v>
      </c>
      <c r="J188" s="7">
        <v>0</v>
      </c>
      <c r="K188" s="7">
        <f t="shared" si="29"/>
        <v>0</v>
      </c>
      <c r="L188" s="28">
        <f t="shared" si="28"/>
        <v>100</v>
      </c>
      <c r="M188" s="8">
        <f t="shared" si="30"/>
        <v>0</v>
      </c>
      <c r="N188" s="21">
        <f t="shared" si="27"/>
        <v>100</v>
      </c>
    </row>
    <row r="189" spans="1:14">
      <c r="A189" s="91"/>
      <c r="B189" s="4" t="s">
        <v>15</v>
      </c>
      <c r="C189" s="10">
        <v>1</v>
      </c>
      <c r="D189" s="11">
        <v>39639</v>
      </c>
      <c r="E189" s="10">
        <v>3</v>
      </c>
      <c r="F189" s="7">
        <v>2.72</v>
      </c>
      <c r="G189" s="7">
        <v>0</v>
      </c>
      <c r="H189" s="7">
        <f t="shared" si="26"/>
        <v>0</v>
      </c>
      <c r="I189" s="7">
        <v>2.59</v>
      </c>
      <c r="J189" s="7">
        <v>0</v>
      </c>
      <c r="K189" s="7">
        <f t="shared" si="29"/>
        <v>0</v>
      </c>
      <c r="L189" s="28">
        <f t="shared" si="28"/>
        <v>99.999999999999986</v>
      </c>
      <c r="M189" s="8">
        <f t="shared" si="30"/>
        <v>0</v>
      </c>
      <c r="N189" s="21">
        <f t="shared" si="27"/>
        <v>100</v>
      </c>
    </row>
    <row r="190" spans="1:14">
      <c r="A190" s="91"/>
      <c r="B190" s="4" t="s">
        <v>15</v>
      </c>
      <c r="C190" s="10">
        <v>1</v>
      </c>
      <c r="D190" s="11">
        <v>39681</v>
      </c>
      <c r="E190" s="10">
        <v>3</v>
      </c>
      <c r="F190" s="7">
        <v>1.96</v>
      </c>
      <c r="G190" s="7">
        <v>0</v>
      </c>
      <c r="H190" s="7">
        <f t="shared" si="26"/>
        <v>0</v>
      </c>
      <c r="I190" s="7">
        <v>1.87</v>
      </c>
      <c r="J190" s="7">
        <v>0</v>
      </c>
      <c r="K190" s="7">
        <f t="shared" si="29"/>
        <v>0</v>
      </c>
      <c r="L190" s="28">
        <f t="shared" si="28"/>
        <v>100</v>
      </c>
      <c r="M190" s="8">
        <f t="shared" si="30"/>
        <v>0</v>
      </c>
      <c r="N190" s="21">
        <f t="shared" si="27"/>
        <v>100</v>
      </c>
    </row>
    <row r="191" spans="1:14">
      <c r="A191" s="91"/>
      <c r="B191" s="4" t="s">
        <v>15</v>
      </c>
      <c r="C191" s="10">
        <v>1</v>
      </c>
      <c r="D191" s="11">
        <v>39723</v>
      </c>
      <c r="E191" s="10">
        <v>3</v>
      </c>
      <c r="F191" s="7">
        <v>2.1800000000000002</v>
      </c>
      <c r="G191" s="7">
        <v>0</v>
      </c>
      <c r="H191" s="7">
        <f t="shared" si="26"/>
        <v>0</v>
      </c>
      <c r="I191" s="7">
        <v>2.09</v>
      </c>
      <c r="J191" s="7">
        <v>0</v>
      </c>
      <c r="K191" s="7">
        <f t="shared" si="29"/>
        <v>0</v>
      </c>
      <c r="L191" s="28">
        <f t="shared" si="28"/>
        <v>100</v>
      </c>
      <c r="M191" s="8">
        <f t="shared" si="30"/>
        <v>0</v>
      </c>
      <c r="N191" s="21">
        <f t="shared" si="27"/>
        <v>100</v>
      </c>
    </row>
    <row r="192" spans="1:14">
      <c r="A192" s="91"/>
      <c r="B192" s="4" t="s">
        <v>87</v>
      </c>
      <c r="C192" s="5" t="s">
        <v>12</v>
      </c>
      <c r="D192" s="6">
        <v>39601</v>
      </c>
      <c r="E192" s="5">
        <v>3</v>
      </c>
      <c r="F192" s="7">
        <v>3.56</v>
      </c>
      <c r="G192" s="7">
        <v>0</v>
      </c>
      <c r="H192" s="7">
        <f t="shared" si="26"/>
        <v>0</v>
      </c>
      <c r="I192" s="7">
        <v>3.5568</v>
      </c>
      <c r="J192" s="7">
        <f>AVERAGE(0.69,0.44,0.34)</f>
        <v>0.49</v>
      </c>
      <c r="K192" s="7">
        <f t="shared" si="29"/>
        <v>13.764044943820224</v>
      </c>
      <c r="L192" s="28">
        <f t="shared" si="28"/>
        <v>86.235955056179776</v>
      </c>
      <c r="M192" s="8">
        <f t="shared" si="30"/>
        <v>13.77642825011246</v>
      </c>
      <c r="N192" s="21">
        <f t="shared" si="27"/>
        <v>86.223571749887526</v>
      </c>
    </row>
    <row r="193" spans="1:14">
      <c r="A193" s="91"/>
      <c r="B193" s="4" t="s">
        <v>87</v>
      </c>
      <c r="C193" s="5">
        <v>1</v>
      </c>
      <c r="D193" s="6">
        <v>39643</v>
      </c>
      <c r="E193" s="5">
        <v>3</v>
      </c>
      <c r="F193" s="7">
        <v>4.57</v>
      </c>
      <c r="G193" s="7">
        <v>0</v>
      </c>
      <c r="H193" s="7">
        <f t="shared" si="26"/>
        <v>0</v>
      </c>
      <c r="I193" s="7">
        <v>4.5755999999999997</v>
      </c>
      <c r="J193" s="7">
        <v>0</v>
      </c>
      <c r="K193" s="7">
        <f t="shared" si="29"/>
        <v>0</v>
      </c>
      <c r="L193" s="28">
        <f t="shared" si="28"/>
        <v>100</v>
      </c>
      <c r="M193" s="8">
        <f t="shared" si="30"/>
        <v>0</v>
      </c>
      <c r="N193" s="21">
        <f t="shared" si="27"/>
        <v>100</v>
      </c>
    </row>
    <row r="194" spans="1:14">
      <c r="A194" s="91"/>
      <c r="B194" s="4" t="s">
        <v>87</v>
      </c>
      <c r="C194" s="5" t="s">
        <v>33</v>
      </c>
      <c r="D194" s="6">
        <v>39670</v>
      </c>
      <c r="E194" s="5">
        <v>2</v>
      </c>
      <c r="F194" s="7">
        <v>3.89</v>
      </c>
      <c r="G194" s="7">
        <v>0</v>
      </c>
      <c r="H194" s="7">
        <f t="shared" si="26"/>
        <v>0</v>
      </c>
      <c r="I194" s="7">
        <v>3.89</v>
      </c>
      <c r="J194" s="7">
        <v>0</v>
      </c>
      <c r="K194" s="7">
        <f t="shared" si="29"/>
        <v>0</v>
      </c>
      <c r="L194" s="28">
        <f t="shared" si="28"/>
        <v>100</v>
      </c>
      <c r="M194" s="8">
        <f t="shared" si="30"/>
        <v>0</v>
      </c>
      <c r="N194" s="21">
        <f t="shared" si="27"/>
        <v>100</v>
      </c>
    </row>
    <row r="195" spans="1:14">
      <c r="A195" s="91"/>
      <c r="B195" s="4" t="s">
        <v>88</v>
      </c>
      <c r="C195" s="5">
        <v>1</v>
      </c>
      <c r="D195" s="6">
        <v>39617</v>
      </c>
      <c r="E195" s="5">
        <v>2</v>
      </c>
      <c r="F195" s="7">
        <v>10.82</v>
      </c>
      <c r="G195" s="7">
        <v>0</v>
      </c>
      <c r="H195" s="7">
        <f t="shared" si="26"/>
        <v>0</v>
      </c>
      <c r="I195" s="7">
        <v>10.82</v>
      </c>
      <c r="J195" s="7">
        <v>7.67</v>
      </c>
      <c r="K195" s="7">
        <f t="shared" si="29"/>
        <v>70.887245841035124</v>
      </c>
      <c r="L195" s="28">
        <f t="shared" si="28"/>
        <v>29.112754158964883</v>
      </c>
      <c r="M195" s="8">
        <f t="shared" si="30"/>
        <v>70.887245841035124</v>
      </c>
      <c r="N195" s="21">
        <f t="shared" si="27"/>
        <v>29.112754158964883</v>
      </c>
    </row>
    <row r="196" spans="1:14">
      <c r="A196" s="91"/>
      <c r="B196" s="4" t="s">
        <v>88</v>
      </c>
      <c r="C196" s="10" t="s">
        <v>12</v>
      </c>
      <c r="D196" s="11">
        <v>39622</v>
      </c>
      <c r="E196" s="10">
        <v>3</v>
      </c>
      <c r="F196" s="8">
        <v>13.2</v>
      </c>
      <c r="G196" s="8">
        <v>0</v>
      </c>
      <c r="H196" s="8">
        <f t="shared" si="26"/>
        <v>0</v>
      </c>
      <c r="I196" s="8">
        <v>13.2</v>
      </c>
      <c r="J196" s="8">
        <f>(10.13+9.93+12.47)/3</f>
        <v>10.843333333333334</v>
      </c>
      <c r="K196" s="7">
        <f t="shared" si="29"/>
        <v>82.146464646464665</v>
      </c>
      <c r="L196" s="28">
        <f t="shared" si="28"/>
        <v>17.853535353535346</v>
      </c>
      <c r="M196" s="8">
        <f t="shared" si="30"/>
        <v>82.146464646464651</v>
      </c>
      <c r="N196" s="21">
        <f t="shared" si="27"/>
        <v>17.853535353535346</v>
      </c>
    </row>
    <row r="197" spans="1:14">
      <c r="A197" s="91"/>
      <c r="B197" s="4" t="s">
        <v>88</v>
      </c>
      <c r="C197" s="10" t="s">
        <v>16</v>
      </c>
      <c r="D197" s="11">
        <v>39648</v>
      </c>
      <c r="E197" s="10">
        <v>2</v>
      </c>
      <c r="F197" s="8">
        <v>7.42</v>
      </c>
      <c r="G197" s="8">
        <v>0</v>
      </c>
      <c r="H197" s="8">
        <f t="shared" si="26"/>
        <v>0</v>
      </c>
      <c r="I197" s="8">
        <v>7.42</v>
      </c>
      <c r="J197" s="8">
        <f>(3.98+4.13)/2</f>
        <v>4.0549999999999997</v>
      </c>
      <c r="K197" s="8">
        <f t="shared" si="29"/>
        <v>54.649595687331534</v>
      </c>
      <c r="L197" s="28">
        <f t="shared" si="28"/>
        <v>45.350404312668466</v>
      </c>
      <c r="M197" s="8">
        <f t="shared" si="30"/>
        <v>54.649595687331534</v>
      </c>
      <c r="N197" s="21">
        <f t="shared" si="27"/>
        <v>45.350404312668466</v>
      </c>
    </row>
    <row r="198" spans="1:14">
      <c r="A198" s="91"/>
      <c r="B198" s="4" t="s">
        <v>88</v>
      </c>
      <c r="C198" s="10" t="s">
        <v>12</v>
      </c>
      <c r="D198" s="11">
        <v>39663</v>
      </c>
      <c r="E198" s="10">
        <v>2</v>
      </c>
      <c r="F198" s="8">
        <v>5.89</v>
      </c>
      <c r="G198" s="8">
        <v>0</v>
      </c>
      <c r="H198" s="8">
        <f t="shared" si="26"/>
        <v>0</v>
      </c>
      <c r="I198" s="8">
        <v>5.88</v>
      </c>
      <c r="J198" s="8">
        <f>(2.55+2.77+0.98)/3</f>
        <v>2.1</v>
      </c>
      <c r="K198" s="8">
        <f t="shared" si="29"/>
        <v>35.653650254668932</v>
      </c>
      <c r="L198" s="28">
        <f t="shared" si="28"/>
        <v>64.346349745331068</v>
      </c>
      <c r="M198" s="8">
        <f t="shared" si="30"/>
        <v>35.714285714285715</v>
      </c>
      <c r="N198" s="21">
        <f t="shared" si="27"/>
        <v>64.285714285714278</v>
      </c>
    </row>
    <row r="199" spans="1:14">
      <c r="A199" s="91"/>
      <c r="B199" s="4" t="s">
        <v>89</v>
      </c>
      <c r="C199" s="10">
        <v>1</v>
      </c>
      <c r="D199" s="11">
        <v>39650</v>
      </c>
      <c r="E199" s="10">
        <v>2</v>
      </c>
      <c r="F199" s="8">
        <v>7.48</v>
      </c>
      <c r="G199" s="8">
        <v>0</v>
      </c>
      <c r="H199" s="8">
        <f t="shared" si="26"/>
        <v>0</v>
      </c>
      <c r="I199" s="8">
        <v>7.84</v>
      </c>
      <c r="J199" s="8">
        <v>0.2</v>
      </c>
      <c r="K199" s="8">
        <f t="shared" si="29"/>
        <v>2.6737967914438503</v>
      </c>
      <c r="L199" s="28">
        <f t="shared" si="28"/>
        <v>97.326203208556137</v>
      </c>
      <c r="M199" s="8">
        <f t="shared" si="30"/>
        <v>2.5510204081632653</v>
      </c>
      <c r="N199" s="21">
        <f t="shared" si="27"/>
        <v>97.448979591836732</v>
      </c>
    </row>
    <row r="200" spans="1:14">
      <c r="A200" s="91"/>
      <c r="B200" s="4" t="s">
        <v>89</v>
      </c>
      <c r="C200" s="10">
        <v>2</v>
      </c>
      <c r="D200" s="11">
        <v>39657</v>
      </c>
      <c r="E200" s="10">
        <v>3</v>
      </c>
      <c r="F200" s="8">
        <v>10.57</v>
      </c>
      <c r="G200" s="8">
        <v>0.01</v>
      </c>
      <c r="H200" s="8">
        <f t="shared" si="26"/>
        <v>9.46073793755913E-2</v>
      </c>
      <c r="I200" s="8">
        <v>10.56</v>
      </c>
      <c r="J200" s="8">
        <v>1.32</v>
      </c>
      <c r="K200" s="8">
        <f t="shared" si="29"/>
        <v>12.488174077578051</v>
      </c>
      <c r="L200" s="28">
        <f t="shared" si="28"/>
        <v>87.41721854304636</v>
      </c>
      <c r="M200" s="8">
        <f t="shared" si="30"/>
        <v>12.5</v>
      </c>
      <c r="N200" s="21">
        <f t="shared" si="27"/>
        <v>87.5</v>
      </c>
    </row>
    <row r="201" spans="1:14">
      <c r="A201" s="91"/>
      <c r="B201" s="4" t="s">
        <v>89</v>
      </c>
      <c r="C201" s="10" t="s">
        <v>16</v>
      </c>
      <c r="D201" s="11">
        <v>39686</v>
      </c>
      <c r="E201" s="10">
        <v>3</v>
      </c>
      <c r="F201" s="8">
        <v>11.33</v>
      </c>
      <c r="G201" s="8">
        <v>0</v>
      </c>
      <c r="H201" s="8">
        <f t="shared" si="26"/>
        <v>0</v>
      </c>
      <c r="I201" s="8">
        <v>11.34</v>
      </c>
      <c r="J201" s="8">
        <f>AVERAGE(7.06,5.15)</f>
        <v>6.1050000000000004</v>
      </c>
      <c r="K201" s="8">
        <f t="shared" si="29"/>
        <v>53.883495145631066</v>
      </c>
      <c r="L201" s="28">
        <f t="shared" si="28"/>
        <v>46.116504854368934</v>
      </c>
      <c r="M201" s="8">
        <f t="shared" si="30"/>
        <v>53.835978835978835</v>
      </c>
      <c r="N201" s="21">
        <f t="shared" si="27"/>
        <v>46.164021164021158</v>
      </c>
    </row>
    <row r="202" spans="1:14">
      <c r="A202" s="91"/>
      <c r="B202" s="4" t="s">
        <v>18</v>
      </c>
      <c r="C202" s="10">
        <v>1</v>
      </c>
      <c r="D202" s="11">
        <v>39622</v>
      </c>
      <c r="E202" s="10">
        <v>3</v>
      </c>
      <c r="F202" s="8">
        <v>3.47</v>
      </c>
      <c r="G202" s="8">
        <v>0</v>
      </c>
      <c r="H202" s="8">
        <f t="shared" si="26"/>
        <v>0</v>
      </c>
      <c r="I202" s="8">
        <v>3.3012000000000001</v>
      </c>
      <c r="J202" s="8">
        <v>0</v>
      </c>
      <c r="K202" s="8">
        <f t="shared" si="29"/>
        <v>0</v>
      </c>
      <c r="L202" s="28">
        <f t="shared" si="28"/>
        <v>100</v>
      </c>
      <c r="M202" s="8">
        <f t="shared" si="30"/>
        <v>0</v>
      </c>
      <c r="N202" s="21">
        <f t="shared" si="27"/>
        <v>100</v>
      </c>
    </row>
    <row r="203" spans="1:14">
      <c r="A203" s="91"/>
      <c r="B203" s="4" t="s">
        <v>18</v>
      </c>
      <c r="C203" s="10">
        <v>1</v>
      </c>
      <c r="D203" s="11">
        <v>39627</v>
      </c>
      <c r="E203" s="10">
        <v>3</v>
      </c>
      <c r="F203" s="8">
        <v>1.63</v>
      </c>
      <c r="G203" s="8">
        <v>0</v>
      </c>
      <c r="H203" s="8">
        <f t="shared" si="26"/>
        <v>0</v>
      </c>
      <c r="I203" s="8">
        <v>1.5516000000000001</v>
      </c>
      <c r="J203" s="8">
        <v>0</v>
      </c>
      <c r="K203" s="8">
        <f t="shared" si="29"/>
        <v>0</v>
      </c>
      <c r="L203" s="28">
        <f t="shared" si="28"/>
        <v>100</v>
      </c>
      <c r="M203" s="8">
        <f t="shared" si="30"/>
        <v>0</v>
      </c>
      <c r="N203" s="21">
        <f t="shared" si="27"/>
        <v>100</v>
      </c>
    </row>
    <row r="204" spans="1:14">
      <c r="A204" s="91"/>
      <c r="B204" s="4" t="s">
        <v>18</v>
      </c>
      <c r="C204" s="10">
        <v>1</v>
      </c>
      <c r="D204" s="11">
        <v>39633</v>
      </c>
      <c r="E204" s="10">
        <v>3</v>
      </c>
      <c r="F204" s="8">
        <v>1.2</v>
      </c>
      <c r="G204" s="8">
        <v>0</v>
      </c>
      <c r="H204" s="8">
        <f t="shared" si="26"/>
        <v>0</v>
      </c>
      <c r="I204" s="8">
        <v>1.1399999999999999</v>
      </c>
      <c r="J204" s="8">
        <v>0</v>
      </c>
      <c r="K204" s="8">
        <f t="shared" si="29"/>
        <v>0</v>
      </c>
      <c r="L204" s="28">
        <f t="shared" si="28"/>
        <v>100</v>
      </c>
      <c r="M204" s="8">
        <f t="shared" si="30"/>
        <v>0</v>
      </c>
      <c r="N204" s="21">
        <f t="shared" si="27"/>
        <v>100</v>
      </c>
    </row>
    <row r="205" spans="1:14">
      <c r="A205" s="91"/>
      <c r="B205" s="4" t="s">
        <v>18</v>
      </c>
      <c r="C205" s="10">
        <v>1</v>
      </c>
      <c r="D205" s="11">
        <v>39639</v>
      </c>
      <c r="E205" s="10">
        <v>3</v>
      </c>
      <c r="F205" s="8">
        <v>3.09</v>
      </c>
      <c r="G205" s="8">
        <v>0</v>
      </c>
      <c r="H205" s="8">
        <f t="shared" si="26"/>
        <v>0</v>
      </c>
      <c r="I205" s="8">
        <v>2.9304000000000001</v>
      </c>
      <c r="J205" s="8">
        <v>0</v>
      </c>
      <c r="K205" s="8">
        <f t="shared" si="29"/>
        <v>0</v>
      </c>
      <c r="L205" s="28">
        <f t="shared" si="28"/>
        <v>100</v>
      </c>
      <c r="M205" s="8">
        <f t="shared" si="30"/>
        <v>0</v>
      </c>
      <c r="N205" s="21">
        <f t="shared" si="27"/>
        <v>100</v>
      </c>
    </row>
    <row r="206" spans="1:14">
      <c r="A206" s="91"/>
      <c r="B206" s="4" t="s">
        <v>18</v>
      </c>
      <c r="C206" s="10">
        <v>1</v>
      </c>
      <c r="D206" s="11">
        <v>39657</v>
      </c>
      <c r="E206" s="10">
        <v>3</v>
      </c>
      <c r="F206" s="8">
        <v>2.0699999999999998</v>
      </c>
      <c r="G206" s="8">
        <v>0</v>
      </c>
      <c r="H206" s="8">
        <f t="shared" si="26"/>
        <v>0</v>
      </c>
      <c r="I206" s="8">
        <v>1.97</v>
      </c>
      <c r="J206" s="8">
        <v>0</v>
      </c>
      <c r="K206" s="8">
        <f t="shared" si="29"/>
        <v>0</v>
      </c>
      <c r="L206" s="28">
        <f t="shared" si="28"/>
        <v>100</v>
      </c>
      <c r="M206" s="8">
        <f t="shared" si="30"/>
        <v>0</v>
      </c>
      <c r="N206" s="21">
        <f t="shared" si="27"/>
        <v>100</v>
      </c>
    </row>
    <row r="207" spans="1:14">
      <c r="A207" s="91"/>
      <c r="B207" s="4" t="s">
        <v>18</v>
      </c>
      <c r="C207" s="10">
        <v>1</v>
      </c>
      <c r="D207" s="11">
        <v>39686</v>
      </c>
      <c r="E207" s="10">
        <v>3</v>
      </c>
      <c r="F207" s="8">
        <v>2.36</v>
      </c>
      <c r="G207" s="8">
        <v>0</v>
      </c>
      <c r="H207" s="8">
        <f t="shared" si="26"/>
        <v>0</v>
      </c>
      <c r="I207" s="8">
        <v>2.2391999999999999</v>
      </c>
      <c r="J207" s="8">
        <v>0</v>
      </c>
      <c r="K207" s="8">
        <f t="shared" si="29"/>
        <v>0</v>
      </c>
      <c r="L207" s="28">
        <f t="shared" si="28"/>
        <v>100</v>
      </c>
      <c r="M207" s="8">
        <f t="shared" si="30"/>
        <v>0</v>
      </c>
      <c r="N207" s="21">
        <f t="shared" si="27"/>
        <v>100</v>
      </c>
    </row>
    <row r="208" spans="1:14">
      <c r="A208" s="91"/>
      <c r="B208" s="4" t="s">
        <v>18</v>
      </c>
      <c r="C208" s="10">
        <v>1</v>
      </c>
      <c r="D208" s="11">
        <v>39725</v>
      </c>
      <c r="E208" s="10">
        <v>3</v>
      </c>
      <c r="F208" s="8">
        <v>2.71</v>
      </c>
      <c r="G208" s="8">
        <v>0</v>
      </c>
      <c r="H208" s="8">
        <f t="shared" si="26"/>
        <v>0</v>
      </c>
      <c r="I208" s="8">
        <v>2.5739999999999998</v>
      </c>
      <c r="J208" s="8">
        <v>0</v>
      </c>
      <c r="K208" s="8">
        <f t="shared" si="29"/>
        <v>0</v>
      </c>
      <c r="L208" s="28">
        <f t="shared" si="28"/>
        <v>100</v>
      </c>
      <c r="M208" s="8">
        <f t="shared" si="30"/>
        <v>0</v>
      </c>
      <c r="N208" s="21">
        <f t="shared" si="27"/>
        <v>100</v>
      </c>
    </row>
    <row r="209" spans="1:14">
      <c r="A209" s="91"/>
      <c r="B209" s="4" t="s">
        <v>24</v>
      </c>
      <c r="C209" s="10" t="s">
        <v>16</v>
      </c>
      <c r="D209" s="11">
        <v>39611</v>
      </c>
      <c r="E209" s="10">
        <v>3</v>
      </c>
      <c r="F209" s="8">
        <v>2.87</v>
      </c>
      <c r="G209" s="8">
        <v>0</v>
      </c>
      <c r="H209" s="8">
        <f t="shared" si="26"/>
        <v>0</v>
      </c>
      <c r="I209" s="8">
        <v>2.73</v>
      </c>
      <c r="J209" s="8">
        <f>AVERAGE(0,0.18)</f>
        <v>0.09</v>
      </c>
      <c r="K209" s="8">
        <f t="shared" si="29"/>
        <v>3.1358885017421603</v>
      </c>
      <c r="L209" s="28">
        <f t="shared" si="28"/>
        <v>96.864111498257842</v>
      </c>
      <c r="M209" s="8">
        <f t="shared" si="30"/>
        <v>3.296703296703297</v>
      </c>
      <c r="N209" s="21">
        <f t="shared" si="27"/>
        <v>96.703296703296701</v>
      </c>
    </row>
    <row r="210" spans="1:14">
      <c r="A210" s="91"/>
      <c r="B210" s="4" t="s">
        <v>24</v>
      </c>
      <c r="C210" s="10" t="s">
        <v>16</v>
      </c>
      <c r="D210" s="11">
        <v>39617</v>
      </c>
      <c r="E210" s="10">
        <v>3</v>
      </c>
      <c r="F210" s="8">
        <v>1.92</v>
      </c>
      <c r="G210" s="8">
        <v>0</v>
      </c>
      <c r="H210" s="8">
        <f t="shared" si="26"/>
        <v>0</v>
      </c>
      <c r="I210" s="8">
        <v>1.82</v>
      </c>
      <c r="J210" s="8">
        <f>(0.82+0.86)/2</f>
        <v>0.84</v>
      </c>
      <c r="K210" s="8">
        <f t="shared" si="29"/>
        <v>43.75</v>
      </c>
      <c r="L210" s="28">
        <f t="shared" si="28"/>
        <v>56.25</v>
      </c>
      <c r="M210" s="8">
        <f t="shared" si="30"/>
        <v>46.153846153846153</v>
      </c>
      <c r="N210" s="21">
        <f t="shared" si="27"/>
        <v>53.846153846153854</v>
      </c>
    </row>
    <row r="211" spans="1:14">
      <c r="A211" s="91"/>
      <c r="B211" s="4" t="s">
        <v>24</v>
      </c>
      <c r="C211" s="10" t="s">
        <v>16</v>
      </c>
      <c r="D211" s="11">
        <v>39632</v>
      </c>
      <c r="E211" s="10">
        <v>3</v>
      </c>
      <c r="F211" s="8">
        <v>3.06</v>
      </c>
      <c r="G211" s="8">
        <v>0</v>
      </c>
      <c r="H211" s="8">
        <f t="shared" si="26"/>
        <v>0</v>
      </c>
      <c r="I211" s="8">
        <v>2.91</v>
      </c>
      <c r="J211" s="8">
        <v>0</v>
      </c>
      <c r="K211" s="8">
        <f t="shared" si="29"/>
        <v>0</v>
      </c>
      <c r="L211" s="28">
        <f t="shared" si="28"/>
        <v>100</v>
      </c>
      <c r="M211" s="8">
        <f t="shared" si="30"/>
        <v>0</v>
      </c>
      <c r="N211" s="21">
        <f t="shared" si="27"/>
        <v>100</v>
      </c>
    </row>
    <row r="212" spans="1:14">
      <c r="A212" s="91"/>
      <c r="B212" s="4" t="s">
        <v>24</v>
      </c>
      <c r="C212" s="10" t="s">
        <v>16</v>
      </c>
      <c r="D212" s="11">
        <v>39657</v>
      </c>
      <c r="E212" s="10">
        <v>3</v>
      </c>
      <c r="F212" s="8">
        <v>2.4868144690781797</v>
      </c>
      <c r="G212" s="8">
        <v>0</v>
      </c>
      <c r="H212" s="8">
        <f t="shared" si="26"/>
        <v>0</v>
      </c>
      <c r="I212" s="8">
        <v>2.36</v>
      </c>
      <c r="J212" s="8">
        <v>0</v>
      </c>
      <c r="K212" s="8">
        <f t="shared" si="29"/>
        <v>0</v>
      </c>
      <c r="L212" s="28">
        <f t="shared" si="28"/>
        <v>100</v>
      </c>
      <c r="M212" s="8">
        <f t="shared" si="30"/>
        <v>0</v>
      </c>
      <c r="N212" s="21">
        <f t="shared" si="27"/>
        <v>100</v>
      </c>
    </row>
    <row r="213" spans="1:14">
      <c r="A213" s="91"/>
      <c r="B213" s="4" t="s">
        <v>24</v>
      </c>
      <c r="C213" s="10">
        <v>1</v>
      </c>
      <c r="D213" s="11">
        <v>39663</v>
      </c>
      <c r="E213" s="10">
        <v>3</v>
      </c>
      <c r="F213" s="8">
        <v>2.5321218599679316</v>
      </c>
      <c r="G213" s="8">
        <v>0</v>
      </c>
      <c r="H213" s="8">
        <f t="shared" si="26"/>
        <v>0</v>
      </c>
      <c r="I213" s="8">
        <v>2.4</v>
      </c>
      <c r="J213" s="8">
        <v>0</v>
      </c>
      <c r="K213" s="8">
        <f t="shared" si="29"/>
        <v>0</v>
      </c>
      <c r="L213" s="28">
        <f t="shared" si="28"/>
        <v>100</v>
      </c>
      <c r="M213" s="8">
        <f t="shared" si="30"/>
        <v>0</v>
      </c>
      <c r="N213" s="21">
        <f t="shared" si="27"/>
        <v>100</v>
      </c>
    </row>
    <row r="214" spans="1:14">
      <c r="A214" s="91"/>
      <c r="B214" s="4" t="s">
        <v>24</v>
      </c>
      <c r="C214" s="10">
        <v>2</v>
      </c>
      <c r="D214" s="11">
        <v>39670</v>
      </c>
      <c r="E214" s="10">
        <v>3</v>
      </c>
      <c r="F214" s="8">
        <v>3.3479768786127169</v>
      </c>
      <c r="G214" s="8">
        <v>0</v>
      </c>
      <c r="H214" s="8">
        <f t="shared" si="26"/>
        <v>0</v>
      </c>
      <c r="I214" s="8">
        <v>3.18</v>
      </c>
      <c r="J214" s="8">
        <v>0.27</v>
      </c>
      <c r="K214" s="8">
        <f t="shared" si="29"/>
        <v>8.0645718232044192</v>
      </c>
      <c r="L214" s="28">
        <f t="shared" si="28"/>
        <v>91.935428176795583</v>
      </c>
      <c r="M214" s="8">
        <f t="shared" si="30"/>
        <v>8.4905660377358494</v>
      </c>
      <c r="N214" s="21">
        <f t="shared" si="27"/>
        <v>91.509433962264154</v>
      </c>
    </row>
    <row r="215" spans="1:14">
      <c r="A215" s="91"/>
      <c r="B215" s="4" t="s">
        <v>24</v>
      </c>
      <c r="C215" s="10" t="s">
        <v>16</v>
      </c>
      <c r="D215" s="11">
        <v>39701</v>
      </c>
      <c r="E215" s="10">
        <v>2</v>
      </c>
      <c r="F215" s="8">
        <v>2.3915985997666276</v>
      </c>
      <c r="G215" s="8">
        <v>0</v>
      </c>
      <c r="H215" s="8">
        <f t="shared" si="26"/>
        <v>0</v>
      </c>
      <c r="I215" s="8">
        <v>2.27</v>
      </c>
      <c r="J215" s="8">
        <v>0</v>
      </c>
      <c r="K215" s="8">
        <f t="shared" si="29"/>
        <v>0</v>
      </c>
      <c r="L215" s="28">
        <f t="shared" si="28"/>
        <v>100</v>
      </c>
      <c r="M215" s="8">
        <f t="shared" si="30"/>
        <v>0</v>
      </c>
      <c r="N215" s="21">
        <f t="shared" si="27"/>
        <v>100</v>
      </c>
    </row>
    <row r="216" spans="1:14">
      <c r="A216" s="91"/>
      <c r="B216" s="4" t="s">
        <v>24</v>
      </c>
      <c r="C216" s="10">
        <v>2</v>
      </c>
      <c r="D216" s="11">
        <v>39723</v>
      </c>
      <c r="E216" s="10">
        <v>3</v>
      </c>
      <c r="F216" s="8">
        <v>1.7880539499036607</v>
      </c>
      <c r="G216" s="8">
        <v>0</v>
      </c>
      <c r="H216" s="8">
        <f t="shared" si="26"/>
        <v>0</v>
      </c>
      <c r="I216" s="8">
        <v>1.7</v>
      </c>
      <c r="J216" s="8">
        <v>0</v>
      </c>
      <c r="K216" s="8">
        <f t="shared" si="29"/>
        <v>0</v>
      </c>
      <c r="L216" s="28">
        <f t="shared" si="28"/>
        <v>100</v>
      </c>
      <c r="M216" s="8">
        <f t="shared" si="30"/>
        <v>0</v>
      </c>
      <c r="N216" s="21">
        <f t="shared" si="27"/>
        <v>100</v>
      </c>
    </row>
    <row r="217" spans="1:14">
      <c r="A217" s="91"/>
      <c r="B217" s="4" t="s">
        <v>25</v>
      </c>
      <c r="C217" s="10">
        <v>1</v>
      </c>
      <c r="D217" s="11">
        <v>39610</v>
      </c>
      <c r="E217" s="10">
        <v>3</v>
      </c>
      <c r="F217" s="8">
        <v>1.72</v>
      </c>
      <c r="G217" s="8">
        <v>0</v>
      </c>
      <c r="H217" s="8">
        <f t="shared" si="26"/>
        <v>0</v>
      </c>
      <c r="I217" s="8">
        <v>1.63</v>
      </c>
      <c r="J217" s="8">
        <v>0</v>
      </c>
      <c r="K217" s="8">
        <f t="shared" si="29"/>
        <v>0</v>
      </c>
      <c r="L217" s="28">
        <f t="shared" si="28"/>
        <v>100</v>
      </c>
      <c r="M217" s="8">
        <f t="shared" si="30"/>
        <v>0</v>
      </c>
      <c r="N217" s="21">
        <f t="shared" si="27"/>
        <v>100</v>
      </c>
    </row>
    <row r="218" spans="1:14">
      <c r="A218" s="91"/>
      <c r="B218" s="4" t="s">
        <v>25</v>
      </c>
      <c r="C218" s="10">
        <v>1</v>
      </c>
      <c r="D218" s="11">
        <v>39615</v>
      </c>
      <c r="E218" s="10">
        <v>3</v>
      </c>
      <c r="F218" s="8">
        <v>1.2</v>
      </c>
      <c r="G218" s="8">
        <v>0</v>
      </c>
      <c r="H218" s="8">
        <f t="shared" ref="H218:H291" si="31">100*G218/F218</f>
        <v>0</v>
      </c>
      <c r="I218" s="8">
        <v>1.1399999999999999</v>
      </c>
      <c r="J218" s="8">
        <v>0</v>
      </c>
      <c r="K218" s="8">
        <f t="shared" si="29"/>
        <v>0</v>
      </c>
      <c r="L218" s="28">
        <f t="shared" si="28"/>
        <v>100</v>
      </c>
      <c r="M218" s="8">
        <f t="shared" si="30"/>
        <v>0</v>
      </c>
      <c r="N218" s="21">
        <f t="shared" ref="N218:N281" si="32">(I218-J218)/I218*100</f>
        <v>100</v>
      </c>
    </row>
    <row r="219" spans="1:14">
      <c r="A219" s="91"/>
      <c r="B219" s="4" t="s">
        <v>25</v>
      </c>
      <c r="C219" s="10">
        <v>1</v>
      </c>
      <c r="D219" s="11">
        <v>39641</v>
      </c>
      <c r="E219" s="10">
        <v>3</v>
      </c>
      <c r="F219" s="8">
        <v>3.87</v>
      </c>
      <c r="G219" s="8">
        <v>0</v>
      </c>
      <c r="H219" s="8">
        <f t="shared" si="31"/>
        <v>0</v>
      </c>
      <c r="I219" s="8">
        <v>3.68</v>
      </c>
      <c r="J219" s="8">
        <v>0</v>
      </c>
      <c r="K219" s="8">
        <f t="shared" si="29"/>
        <v>0</v>
      </c>
      <c r="L219" s="28">
        <f t="shared" si="28"/>
        <v>100</v>
      </c>
      <c r="M219" s="8">
        <f t="shared" si="30"/>
        <v>0</v>
      </c>
      <c r="N219" s="21">
        <f t="shared" si="32"/>
        <v>100</v>
      </c>
    </row>
    <row r="220" spans="1:14">
      <c r="A220" s="91"/>
      <c r="B220" s="4" t="s">
        <v>25</v>
      </c>
      <c r="C220" s="10">
        <v>1</v>
      </c>
      <c r="D220" s="11">
        <v>39646</v>
      </c>
      <c r="E220" s="10">
        <v>3</v>
      </c>
      <c r="F220" s="8">
        <v>1.83</v>
      </c>
      <c r="G220" s="8">
        <v>0</v>
      </c>
      <c r="H220" s="8">
        <f t="shared" si="31"/>
        <v>0</v>
      </c>
      <c r="I220" s="8">
        <v>1.74</v>
      </c>
      <c r="J220" s="8">
        <v>0.27</v>
      </c>
      <c r="K220" s="8">
        <f t="shared" si="29"/>
        <v>14.754098360655737</v>
      </c>
      <c r="L220" s="28">
        <f t="shared" si="28"/>
        <v>85.245901639344254</v>
      </c>
      <c r="M220" s="8">
        <f t="shared" si="30"/>
        <v>15.517241379310345</v>
      </c>
      <c r="N220" s="21">
        <f t="shared" si="32"/>
        <v>84.482758620689651</v>
      </c>
    </row>
    <row r="221" spans="1:14">
      <c r="A221" s="91"/>
      <c r="B221" s="4" t="s">
        <v>25</v>
      </c>
      <c r="C221" s="3">
        <v>1</v>
      </c>
      <c r="D221" s="14">
        <v>39655</v>
      </c>
      <c r="E221" s="3">
        <v>3</v>
      </c>
      <c r="F221" s="7">
        <v>1.77</v>
      </c>
      <c r="G221" s="7">
        <v>0</v>
      </c>
      <c r="H221" s="8">
        <f t="shared" si="31"/>
        <v>0</v>
      </c>
      <c r="I221" s="7">
        <v>1.68</v>
      </c>
      <c r="J221" s="7">
        <v>0</v>
      </c>
      <c r="K221" s="7">
        <f t="shared" si="29"/>
        <v>0</v>
      </c>
      <c r="L221" s="28">
        <f t="shared" si="28"/>
        <v>100</v>
      </c>
      <c r="M221" s="8">
        <f t="shared" si="30"/>
        <v>0</v>
      </c>
      <c r="N221" s="21">
        <f t="shared" si="32"/>
        <v>100</v>
      </c>
    </row>
    <row r="222" spans="1:14">
      <c r="A222" s="91"/>
      <c r="B222" s="4" t="s">
        <v>25</v>
      </c>
      <c r="C222" s="3">
        <v>1</v>
      </c>
      <c r="D222" s="14">
        <v>39676</v>
      </c>
      <c r="E222" s="3">
        <v>3</v>
      </c>
      <c r="F222" s="7">
        <v>3.7</v>
      </c>
      <c r="G222" s="7">
        <v>0</v>
      </c>
      <c r="H222" s="8">
        <f t="shared" si="31"/>
        <v>0</v>
      </c>
      <c r="I222" s="7">
        <v>3.52</v>
      </c>
      <c r="J222" s="7">
        <v>0.13</v>
      </c>
      <c r="K222" s="7">
        <f t="shared" si="29"/>
        <v>3.5135135135135132</v>
      </c>
      <c r="L222" s="28">
        <f t="shared" si="28"/>
        <v>96.486486486486484</v>
      </c>
      <c r="M222" s="8">
        <f t="shared" si="30"/>
        <v>3.6931818181818183</v>
      </c>
      <c r="N222" s="21">
        <f t="shared" si="32"/>
        <v>96.306818181818187</v>
      </c>
    </row>
    <row r="223" spans="1:14">
      <c r="A223" s="91"/>
      <c r="B223" s="4" t="s">
        <v>25</v>
      </c>
      <c r="C223" s="3">
        <v>1</v>
      </c>
      <c r="D223" s="14">
        <v>39680</v>
      </c>
      <c r="E223" s="3">
        <v>3</v>
      </c>
      <c r="F223" s="7">
        <v>1.99</v>
      </c>
      <c r="G223" s="7">
        <v>0</v>
      </c>
      <c r="H223" s="8">
        <f t="shared" si="31"/>
        <v>0</v>
      </c>
      <c r="I223" s="7">
        <v>1.8935999999999999</v>
      </c>
      <c r="J223" s="7">
        <v>1.23</v>
      </c>
      <c r="K223" s="7">
        <f t="shared" si="29"/>
        <v>61.809045226130657</v>
      </c>
      <c r="L223" s="28">
        <f t="shared" si="28"/>
        <v>38.19095477386935</v>
      </c>
      <c r="M223" s="8">
        <f t="shared" si="30"/>
        <v>64.955640050697085</v>
      </c>
      <c r="N223" s="21">
        <f t="shared" si="32"/>
        <v>35.044359949302915</v>
      </c>
    </row>
    <row r="224" spans="1:14">
      <c r="A224" s="91"/>
      <c r="B224" s="4" t="s">
        <v>26</v>
      </c>
      <c r="C224" s="3">
        <v>1</v>
      </c>
      <c r="D224" s="14">
        <v>39615</v>
      </c>
      <c r="E224" s="3">
        <v>3</v>
      </c>
      <c r="F224" s="7">
        <v>1.19</v>
      </c>
      <c r="G224" s="7">
        <v>0</v>
      </c>
      <c r="H224" s="7">
        <f t="shared" si="31"/>
        <v>0</v>
      </c>
      <c r="I224" s="7">
        <v>1.1299999999999999</v>
      </c>
      <c r="J224" s="7">
        <v>0</v>
      </c>
      <c r="K224" s="7">
        <f t="shared" si="29"/>
        <v>0</v>
      </c>
      <c r="L224" s="28">
        <f t="shared" ref="L224:L287" si="33">100*(F224-G224-J224)/F224</f>
        <v>100</v>
      </c>
      <c r="M224" s="8">
        <f t="shared" si="30"/>
        <v>0</v>
      </c>
      <c r="N224" s="21">
        <f t="shared" si="32"/>
        <v>100</v>
      </c>
    </row>
    <row r="225" spans="1:14">
      <c r="A225" s="91"/>
      <c r="B225" s="4" t="s">
        <v>26</v>
      </c>
      <c r="C225" s="3">
        <v>1</v>
      </c>
      <c r="D225" s="14">
        <v>39631</v>
      </c>
      <c r="E225" s="3">
        <v>3</v>
      </c>
      <c r="F225" s="7">
        <v>3.37</v>
      </c>
      <c r="G225" s="7">
        <v>0</v>
      </c>
      <c r="H225" s="7">
        <f t="shared" si="31"/>
        <v>0</v>
      </c>
      <c r="I225" s="7">
        <v>3.2</v>
      </c>
      <c r="J225" s="7">
        <v>0</v>
      </c>
      <c r="K225" s="7">
        <f t="shared" ref="K225:K288" si="34">100*J225/F225</f>
        <v>0</v>
      </c>
      <c r="L225" s="28">
        <f t="shared" si="33"/>
        <v>100</v>
      </c>
      <c r="M225" s="8">
        <f t="shared" si="30"/>
        <v>0</v>
      </c>
      <c r="N225" s="21">
        <f t="shared" si="32"/>
        <v>100</v>
      </c>
    </row>
    <row r="226" spans="1:14">
      <c r="A226" s="91"/>
      <c r="B226" s="4" t="s">
        <v>26</v>
      </c>
      <c r="C226" s="3">
        <v>1</v>
      </c>
      <c r="D226" s="14">
        <v>39636</v>
      </c>
      <c r="E226" s="3">
        <v>3</v>
      </c>
      <c r="F226" s="7">
        <v>3.41</v>
      </c>
      <c r="G226" s="7">
        <v>0</v>
      </c>
      <c r="H226" s="7">
        <f t="shared" si="31"/>
        <v>0</v>
      </c>
      <c r="I226" s="7">
        <v>3.24</v>
      </c>
      <c r="J226" s="7">
        <v>0.25</v>
      </c>
      <c r="K226" s="7">
        <f t="shared" si="34"/>
        <v>7.3313782991202343</v>
      </c>
      <c r="L226" s="28">
        <f t="shared" si="33"/>
        <v>92.668621700879768</v>
      </c>
      <c r="M226" s="8">
        <f t="shared" si="30"/>
        <v>7.716049382716049</v>
      </c>
      <c r="N226" s="21">
        <f t="shared" si="32"/>
        <v>92.283950617283949</v>
      </c>
    </row>
    <row r="227" spans="1:14">
      <c r="A227" s="91"/>
      <c r="B227" s="4" t="s">
        <v>26</v>
      </c>
      <c r="C227" s="3">
        <v>1</v>
      </c>
      <c r="D227" s="14">
        <v>39646</v>
      </c>
      <c r="E227" s="3">
        <v>3</v>
      </c>
      <c r="F227" s="7">
        <v>1.81</v>
      </c>
      <c r="G227" s="5">
        <v>0</v>
      </c>
      <c r="H227" s="7">
        <f t="shared" si="31"/>
        <v>0</v>
      </c>
      <c r="I227" s="7">
        <v>1.72</v>
      </c>
      <c r="J227" s="7">
        <v>0</v>
      </c>
      <c r="K227" s="7">
        <f t="shared" si="34"/>
        <v>0</v>
      </c>
      <c r="L227" s="28">
        <f t="shared" si="33"/>
        <v>100</v>
      </c>
      <c r="M227" s="8">
        <f t="shared" si="30"/>
        <v>0</v>
      </c>
      <c r="N227" s="21">
        <f t="shared" si="32"/>
        <v>100</v>
      </c>
    </row>
    <row r="228" spans="1:14">
      <c r="A228" s="91"/>
      <c r="B228" s="4" t="s">
        <v>26</v>
      </c>
      <c r="C228" s="10">
        <v>1</v>
      </c>
      <c r="D228" s="11">
        <v>39655</v>
      </c>
      <c r="E228" s="10">
        <v>3</v>
      </c>
      <c r="F228" s="8">
        <v>1.75</v>
      </c>
      <c r="G228" s="8">
        <v>0</v>
      </c>
      <c r="H228" s="7">
        <f t="shared" si="31"/>
        <v>0</v>
      </c>
      <c r="I228" s="8">
        <v>1.66</v>
      </c>
      <c r="J228" s="8">
        <v>0</v>
      </c>
      <c r="K228" s="8">
        <f t="shared" si="34"/>
        <v>0</v>
      </c>
      <c r="L228" s="28">
        <f t="shared" si="33"/>
        <v>100</v>
      </c>
      <c r="M228" s="8">
        <f t="shared" si="30"/>
        <v>0</v>
      </c>
      <c r="N228" s="21">
        <f t="shared" si="32"/>
        <v>100</v>
      </c>
    </row>
    <row r="229" spans="1:14">
      <c r="A229" s="91"/>
      <c r="B229" s="4" t="s">
        <v>26</v>
      </c>
      <c r="C229" s="10">
        <v>1</v>
      </c>
      <c r="D229" s="11">
        <v>39662</v>
      </c>
      <c r="E229" s="10">
        <v>3</v>
      </c>
      <c r="F229" s="8">
        <v>1.73</v>
      </c>
      <c r="G229" s="8">
        <v>0</v>
      </c>
      <c r="H229" s="7">
        <f t="shared" si="31"/>
        <v>0</v>
      </c>
      <c r="I229" s="8">
        <v>1.65</v>
      </c>
      <c r="J229" s="8">
        <v>0</v>
      </c>
      <c r="K229" s="8">
        <f t="shared" si="34"/>
        <v>0</v>
      </c>
      <c r="L229" s="28">
        <f t="shared" si="33"/>
        <v>100</v>
      </c>
      <c r="M229" s="8">
        <f t="shared" si="30"/>
        <v>0</v>
      </c>
      <c r="N229" s="21">
        <f t="shared" si="32"/>
        <v>100</v>
      </c>
    </row>
    <row r="230" spans="1:14">
      <c r="A230" s="91"/>
      <c r="B230" s="4" t="s">
        <v>26</v>
      </c>
      <c r="C230" s="10">
        <v>1</v>
      </c>
      <c r="D230" s="11">
        <v>39669</v>
      </c>
      <c r="E230" s="10">
        <v>3</v>
      </c>
      <c r="F230" s="8">
        <v>1.66</v>
      </c>
      <c r="G230" s="8">
        <v>0</v>
      </c>
      <c r="H230" s="7">
        <f t="shared" si="31"/>
        <v>0</v>
      </c>
      <c r="I230" s="8">
        <v>1.58</v>
      </c>
      <c r="J230" s="8">
        <v>0</v>
      </c>
      <c r="K230" s="8">
        <f t="shared" si="34"/>
        <v>0</v>
      </c>
      <c r="L230" s="28">
        <f t="shared" si="33"/>
        <v>100</v>
      </c>
      <c r="M230" s="8">
        <f t="shared" si="30"/>
        <v>0</v>
      </c>
      <c r="N230" s="21">
        <f t="shared" si="32"/>
        <v>100</v>
      </c>
    </row>
    <row r="231" spans="1:14">
      <c r="A231" s="91"/>
      <c r="B231" s="4" t="s">
        <v>26</v>
      </c>
      <c r="C231" s="10">
        <v>1</v>
      </c>
      <c r="D231" s="11">
        <v>39680</v>
      </c>
      <c r="E231" s="10">
        <v>3</v>
      </c>
      <c r="F231" s="8">
        <v>1.97</v>
      </c>
      <c r="G231" s="8">
        <v>0</v>
      </c>
      <c r="H231" s="7">
        <f t="shared" si="31"/>
        <v>0</v>
      </c>
      <c r="I231" s="8">
        <v>1.88</v>
      </c>
      <c r="J231" s="8">
        <v>0</v>
      </c>
      <c r="K231" s="8">
        <f t="shared" si="34"/>
        <v>0</v>
      </c>
      <c r="L231" s="28">
        <f t="shared" si="33"/>
        <v>100</v>
      </c>
      <c r="M231" s="8">
        <f t="shared" si="30"/>
        <v>0</v>
      </c>
      <c r="N231" s="21">
        <f t="shared" si="32"/>
        <v>100</v>
      </c>
    </row>
    <row r="232" spans="1:14">
      <c r="A232" s="91"/>
      <c r="B232" s="4" t="s">
        <v>26</v>
      </c>
      <c r="C232" s="10">
        <v>1</v>
      </c>
      <c r="D232" s="11">
        <v>39720</v>
      </c>
      <c r="E232" s="10">
        <v>3</v>
      </c>
      <c r="F232" s="8">
        <v>1.68</v>
      </c>
      <c r="G232" s="8">
        <v>0</v>
      </c>
      <c r="H232" s="7">
        <f t="shared" si="31"/>
        <v>0</v>
      </c>
      <c r="I232" s="8">
        <v>1.6</v>
      </c>
      <c r="J232" s="8">
        <v>0</v>
      </c>
      <c r="K232" s="8">
        <f t="shared" si="34"/>
        <v>0</v>
      </c>
      <c r="L232" s="28">
        <f t="shared" si="33"/>
        <v>100</v>
      </c>
      <c r="M232" s="8">
        <f t="shared" ref="M232:M295" si="35">J232/I232*100</f>
        <v>0</v>
      </c>
      <c r="N232" s="21">
        <f t="shared" si="32"/>
        <v>100</v>
      </c>
    </row>
    <row r="233" spans="1:14">
      <c r="A233" s="91"/>
      <c r="B233" s="4" t="s">
        <v>27</v>
      </c>
      <c r="C233" s="10">
        <v>1</v>
      </c>
      <c r="D233" s="11">
        <v>39610</v>
      </c>
      <c r="E233" s="10">
        <v>3</v>
      </c>
      <c r="F233" s="8">
        <v>1.69</v>
      </c>
      <c r="G233" s="8">
        <v>0</v>
      </c>
      <c r="H233" s="8">
        <f t="shared" si="31"/>
        <v>0</v>
      </c>
      <c r="I233" s="8">
        <v>1.6</v>
      </c>
      <c r="J233" s="8">
        <v>0</v>
      </c>
      <c r="K233" s="8">
        <f t="shared" si="34"/>
        <v>0</v>
      </c>
      <c r="L233" s="28">
        <f t="shared" si="33"/>
        <v>100</v>
      </c>
      <c r="M233" s="8">
        <f t="shared" si="35"/>
        <v>0</v>
      </c>
      <c r="N233" s="21">
        <f t="shared" si="32"/>
        <v>100</v>
      </c>
    </row>
    <row r="234" spans="1:14">
      <c r="A234" s="91"/>
      <c r="B234" s="4" t="s">
        <v>27</v>
      </c>
      <c r="C234" s="10">
        <v>1</v>
      </c>
      <c r="D234" s="11">
        <v>39615</v>
      </c>
      <c r="E234" s="10">
        <v>3</v>
      </c>
      <c r="F234" s="8">
        <v>1.18</v>
      </c>
      <c r="G234" s="8">
        <v>0</v>
      </c>
      <c r="H234" s="8">
        <f t="shared" si="31"/>
        <v>0</v>
      </c>
      <c r="I234" s="8">
        <v>1.1200000000000001</v>
      </c>
      <c r="J234" s="8">
        <v>0</v>
      </c>
      <c r="K234" s="8">
        <f t="shared" si="34"/>
        <v>0</v>
      </c>
      <c r="L234" s="28">
        <f t="shared" si="33"/>
        <v>100</v>
      </c>
      <c r="M234" s="8">
        <f t="shared" si="35"/>
        <v>0</v>
      </c>
      <c r="N234" s="21">
        <f t="shared" si="32"/>
        <v>100</v>
      </c>
    </row>
    <row r="235" spans="1:14">
      <c r="A235" s="91"/>
      <c r="B235" s="4" t="s">
        <v>27</v>
      </c>
      <c r="C235" s="10">
        <v>1</v>
      </c>
      <c r="D235" s="11">
        <v>39683</v>
      </c>
      <c r="E235" s="10">
        <v>3</v>
      </c>
      <c r="F235" s="8">
        <v>1.69</v>
      </c>
      <c r="G235" s="8">
        <v>0</v>
      </c>
      <c r="H235" s="8">
        <f t="shared" si="31"/>
        <v>0</v>
      </c>
      <c r="I235" s="8">
        <v>1.6</v>
      </c>
      <c r="J235" s="8">
        <v>0</v>
      </c>
      <c r="K235" s="8">
        <f t="shared" si="34"/>
        <v>0</v>
      </c>
      <c r="L235" s="28">
        <f t="shared" si="33"/>
        <v>100</v>
      </c>
      <c r="M235" s="8">
        <f t="shared" si="35"/>
        <v>0</v>
      </c>
      <c r="N235" s="21">
        <f t="shared" si="32"/>
        <v>100</v>
      </c>
    </row>
    <row r="236" spans="1:14">
      <c r="A236" s="91"/>
      <c r="B236" s="4" t="s">
        <v>27</v>
      </c>
      <c r="C236" s="10">
        <v>1</v>
      </c>
      <c r="D236" s="11">
        <v>39696</v>
      </c>
      <c r="E236" s="10">
        <v>3</v>
      </c>
      <c r="F236" s="8">
        <v>1.59</v>
      </c>
      <c r="G236" s="8">
        <v>0</v>
      </c>
      <c r="H236" s="8">
        <f t="shared" si="31"/>
        <v>0</v>
      </c>
      <c r="I236" s="8">
        <v>1.52</v>
      </c>
      <c r="J236" s="8">
        <v>0</v>
      </c>
      <c r="K236" s="8">
        <f t="shared" si="34"/>
        <v>0</v>
      </c>
      <c r="L236" s="28">
        <f t="shared" si="33"/>
        <v>100</v>
      </c>
      <c r="M236" s="8">
        <f t="shared" si="35"/>
        <v>0</v>
      </c>
      <c r="N236" s="21">
        <f t="shared" si="32"/>
        <v>100</v>
      </c>
    </row>
    <row r="237" spans="1:14">
      <c r="A237" s="91"/>
      <c r="B237" s="4" t="s">
        <v>27</v>
      </c>
      <c r="C237" s="10">
        <v>1</v>
      </c>
      <c r="D237" s="11">
        <v>39720</v>
      </c>
      <c r="E237" s="10">
        <v>3</v>
      </c>
      <c r="F237" s="8">
        <v>1.67</v>
      </c>
      <c r="G237" s="8">
        <v>0</v>
      </c>
      <c r="H237" s="8">
        <f t="shared" si="31"/>
        <v>0</v>
      </c>
      <c r="I237" s="8">
        <v>1.59</v>
      </c>
      <c r="J237" s="8">
        <v>0</v>
      </c>
      <c r="K237" s="8">
        <f t="shared" si="34"/>
        <v>0</v>
      </c>
      <c r="L237" s="28">
        <f t="shared" si="33"/>
        <v>100</v>
      </c>
      <c r="M237" s="8">
        <f t="shared" si="35"/>
        <v>0</v>
      </c>
      <c r="N237" s="21">
        <f t="shared" si="32"/>
        <v>100</v>
      </c>
    </row>
    <row r="238" spans="1:14">
      <c r="A238" s="91"/>
      <c r="B238" s="4" t="s">
        <v>28</v>
      </c>
      <c r="C238" s="10">
        <v>1</v>
      </c>
      <c r="D238" s="11">
        <v>39605</v>
      </c>
      <c r="E238" s="10">
        <v>3</v>
      </c>
      <c r="F238" s="8">
        <v>2.7189993158129973</v>
      </c>
      <c r="G238" s="8">
        <v>0</v>
      </c>
      <c r="H238" s="8">
        <f t="shared" si="31"/>
        <v>0</v>
      </c>
      <c r="I238" s="8">
        <v>2.5848</v>
      </c>
      <c r="J238" s="8">
        <v>0.53</v>
      </c>
      <c r="K238" s="8">
        <f t="shared" si="34"/>
        <v>19.492465368330805</v>
      </c>
      <c r="L238" s="28">
        <f t="shared" si="33"/>
        <v>80.507534631669188</v>
      </c>
      <c r="M238" s="8">
        <f t="shared" si="35"/>
        <v>20.504487774682762</v>
      </c>
      <c r="N238" s="21">
        <f t="shared" si="32"/>
        <v>79.495512225317242</v>
      </c>
    </row>
    <row r="239" spans="1:14">
      <c r="A239" s="91"/>
      <c r="B239" s="4" t="s">
        <v>28</v>
      </c>
      <c r="C239" s="10">
        <v>1</v>
      </c>
      <c r="D239" s="11">
        <v>39620</v>
      </c>
      <c r="E239" s="10">
        <v>3</v>
      </c>
      <c r="F239" s="8">
        <v>5.0024197325936441</v>
      </c>
      <c r="G239" s="8">
        <v>0</v>
      </c>
      <c r="H239" s="8">
        <f t="shared" si="31"/>
        <v>0</v>
      </c>
      <c r="I239" s="8">
        <v>4.75</v>
      </c>
      <c r="J239" s="8">
        <v>2.59</v>
      </c>
      <c r="K239" s="8">
        <f t="shared" si="34"/>
        <v>51.774943696240825</v>
      </c>
      <c r="L239" s="28">
        <f t="shared" si="33"/>
        <v>48.225056303759182</v>
      </c>
      <c r="M239" s="8">
        <f t="shared" si="35"/>
        <v>54.526315789473678</v>
      </c>
      <c r="N239" s="21">
        <f t="shared" si="32"/>
        <v>45.473684210526315</v>
      </c>
    </row>
    <row r="240" spans="1:14">
      <c r="A240" s="91"/>
      <c r="B240" s="4" t="s">
        <v>28</v>
      </c>
      <c r="C240" s="10">
        <v>1</v>
      </c>
      <c r="D240" s="11">
        <v>39626</v>
      </c>
      <c r="E240" s="10">
        <v>3</v>
      </c>
      <c r="F240" s="8">
        <v>5.4855980111197677</v>
      </c>
      <c r="G240" s="8">
        <v>0</v>
      </c>
      <c r="H240" s="8">
        <f t="shared" si="31"/>
        <v>0</v>
      </c>
      <c r="I240" s="8">
        <v>5.21</v>
      </c>
      <c r="J240" s="8">
        <v>3.82</v>
      </c>
      <c r="K240" s="8">
        <f t="shared" si="34"/>
        <v>69.636892682557843</v>
      </c>
      <c r="L240" s="28">
        <f t="shared" si="33"/>
        <v>30.363107317442161</v>
      </c>
      <c r="M240" s="8">
        <f t="shared" si="35"/>
        <v>73.32053742802303</v>
      </c>
      <c r="N240" s="21">
        <f t="shared" si="32"/>
        <v>26.67946257197697</v>
      </c>
    </row>
    <row r="241" spans="1:14">
      <c r="A241" s="91"/>
      <c r="B241" s="4" t="s">
        <v>28</v>
      </c>
      <c r="C241" s="10">
        <v>1</v>
      </c>
      <c r="D241" s="11">
        <v>39662</v>
      </c>
      <c r="E241" s="10">
        <v>3</v>
      </c>
      <c r="F241" s="8">
        <v>2.3161904761904761</v>
      </c>
      <c r="G241" s="8">
        <v>0</v>
      </c>
      <c r="H241" s="8">
        <f t="shared" si="31"/>
        <v>0</v>
      </c>
      <c r="I241" s="8">
        <v>2.2000000000000002</v>
      </c>
      <c r="J241" s="8">
        <v>0</v>
      </c>
      <c r="K241" s="8">
        <f t="shared" si="34"/>
        <v>0</v>
      </c>
      <c r="L241" s="28">
        <f t="shared" si="33"/>
        <v>100</v>
      </c>
      <c r="M241" s="8">
        <f t="shared" si="35"/>
        <v>0</v>
      </c>
      <c r="N241" s="21">
        <f t="shared" si="32"/>
        <v>100</v>
      </c>
    </row>
    <row r="242" spans="1:14">
      <c r="A242" s="91"/>
      <c r="B242" s="4" t="s">
        <v>28</v>
      </c>
      <c r="C242" s="10">
        <v>1</v>
      </c>
      <c r="D242" s="11">
        <v>39669</v>
      </c>
      <c r="E242" s="10">
        <v>3</v>
      </c>
      <c r="F242" s="8">
        <v>2.2174149659863946</v>
      </c>
      <c r="G242" s="8">
        <v>0</v>
      </c>
      <c r="H242" s="8">
        <f t="shared" si="31"/>
        <v>0</v>
      </c>
      <c r="I242" s="8">
        <v>2.11</v>
      </c>
      <c r="J242" s="8">
        <v>0</v>
      </c>
      <c r="K242" s="8">
        <f t="shared" si="34"/>
        <v>0</v>
      </c>
      <c r="L242" s="28">
        <f t="shared" si="33"/>
        <v>100</v>
      </c>
      <c r="M242" s="8">
        <f t="shared" si="35"/>
        <v>0</v>
      </c>
      <c r="N242" s="21">
        <f t="shared" si="32"/>
        <v>100</v>
      </c>
    </row>
    <row r="243" spans="1:14">
      <c r="A243" s="91"/>
      <c r="B243" s="4" t="s">
        <v>28</v>
      </c>
      <c r="C243" s="10">
        <v>1</v>
      </c>
      <c r="D243" s="11">
        <v>39683</v>
      </c>
      <c r="E243" s="10">
        <v>3</v>
      </c>
      <c r="F243" s="8">
        <v>2.2726530612244895</v>
      </c>
      <c r="G243" s="8">
        <v>0</v>
      </c>
      <c r="H243" s="8">
        <f t="shared" si="31"/>
        <v>0</v>
      </c>
      <c r="I243" s="8">
        <v>2.16</v>
      </c>
      <c r="J243" s="8">
        <v>0</v>
      </c>
      <c r="K243" s="8">
        <f t="shared" si="34"/>
        <v>0</v>
      </c>
      <c r="L243" s="28">
        <f t="shared" si="33"/>
        <v>100</v>
      </c>
      <c r="M243" s="8">
        <f t="shared" si="35"/>
        <v>0</v>
      </c>
      <c r="N243" s="21">
        <f t="shared" si="32"/>
        <v>100</v>
      </c>
    </row>
    <row r="244" spans="1:14">
      <c r="A244" s="91"/>
      <c r="B244" s="4" t="s">
        <v>28</v>
      </c>
      <c r="C244" s="10">
        <v>1</v>
      </c>
      <c r="D244" s="11">
        <v>39696</v>
      </c>
      <c r="E244" s="10">
        <v>3</v>
      </c>
      <c r="F244" s="8">
        <v>2.148299319727891</v>
      </c>
      <c r="G244" s="8">
        <v>0</v>
      </c>
      <c r="H244" s="8">
        <f t="shared" si="31"/>
        <v>0</v>
      </c>
      <c r="I244" s="8">
        <v>2.0411999999999999</v>
      </c>
      <c r="J244" s="8">
        <v>0</v>
      </c>
      <c r="K244" s="8">
        <f t="shared" si="34"/>
        <v>0</v>
      </c>
      <c r="L244" s="28">
        <f t="shared" si="33"/>
        <v>100</v>
      </c>
      <c r="M244" s="8">
        <f t="shared" si="35"/>
        <v>0</v>
      </c>
      <c r="N244" s="21">
        <f t="shared" si="32"/>
        <v>100</v>
      </c>
    </row>
    <row r="245" spans="1:14">
      <c r="A245" s="91"/>
      <c r="B245" s="4" t="s">
        <v>29</v>
      </c>
      <c r="C245" s="10" t="s">
        <v>30</v>
      </c>
      <c r="D245" s="11">
        <v>39620</v>
      </c>
      <c r="E245" s="10">
        <v>3</v>
      </c>
      <c r="F245" s="8">
        <v>1.844383523242294</v>
      </c>
      <c r="G245" s="8">
        <v>0</v>
      </c>
      <c r="H245" s="8">
        <f t="shared" si="31"/>
        <v>0</v>
      </c>
      <c r="I245" s="8">
        <v>1.75</v>
      </c>
      <c r="J245" s="8">
        <f>AVERAGE(0.77,0.86,0.74)</f>
        <v>0.79</v>
      </c>
      <c r="K245" s="8">
        <f t="shared" si="34"/>
        <v>42.832740048080488</v>
      </c>
      <c r="L245" s="28">
        <f t="shared" si="33"/>
        <v>57.167259951919505</v>
      </c>
      <c r="M245" s="8">
        <f t="shared" si="35"/>
        <v>45.142857142857146</v>
      </c>
      <c r="N245" s="21">
        <f t="shared" si="32"/>
        <v>54.857142857142861</v>
      </c>
    </row>
    <row r="246" spans="1:14">
      <c r="A246" s="91"/>
      <c r="B246" s="4" t="s">
        <v>29</v>
      </c>
      <c r="C246" s="10" t="s">
        <v>12</v>
      </c>
      <c r="D246" s="11">
        <v>39625</v>
      </c>
      <c r="E246" s="10">
        <v>4</v>
      </c>
      <c r="F246" s="8">
        <v>1.8769030986118789</v>
      </c>
      <c r="G246" s="8">
        <v>0</v>
      </c>
      <c r="H246" s="8">
        <f t="shared" si="31"/>
        <v>0</v>
      </c>
      <c r="I246" s="8">
        <v>1.78</v>
      </c>
      <c r="J246" s="8">
        <f>AVERAGE(0,0.49,0.56)</f>
        <v>0.35000000000000003</v>
      </c>
      <c r="K246" s="8">
        <f t="shared" si="34"/>
        <v>18.647739473543052</v>
      </c>
      <c r="L246" s="28">
        <f t="shared" si="33"/>
        <v>81.352260526456945</v>
      </c>
      <c r="M246" s="8">
        <f t="shared" si="35"/>
        <v>19.662921348314608</v>
      </c>
      <c r="N246" s="21">
        <f t="shared" si="32"/>
        <v>80.337078651685388</v>
      </c>
    </row>
    <row r="247" spans="1:14">
      <c r="A247" s="91"/>
      <c r="B247" s="4" t="s">
        <v>29</v>
      </c>
      <c r="C247" s="10">
        <v>4</v>
      </c>
      <c r="D247" s="11">
        <v>39630</v>
      </c>
      <c r="E247" s="10">
        <v>4</v>
      </c>
      <c r="F247" s="8">
        <v>2.0639859842680206</v>
      </c>
      <c r="G247" s="8">
        <v>0</v>
      </c>
      <c r="H247" s="8">
        <f t="shared" si="31"/>
        <v>0</v>
      </c>
      <c r="I247" s="8">
        <v>1.96</v>
      </c>
      <c r="J247" s="8">
        <v>0</v>
      </c>
      <c r="K247" s="8">
        <f t="shared" si="34"/>
        <v>0</v>
      </c>
      <c r="L247" s="28">
        <f t="shared" si="33"/>
        <v>100</v>
      </c>
      <c r="M247" s="8">
        <f t="shared" si="35"/>
        <v>0</v>
      </c>
      <c r="N247" s="21">
        <f t="shared" si="32"/>
        <v>100</v>
      </c>
    </row>
    <row r="248" spans="1:14">
      <c r="A248" s="91"/>
      <c r="B248" s="4" t="s">
        <v>29</v>
      </c>
      <c r="C248" s="10" t="s">
        <v>30</v>
      </c>
      <c r="D248" s="11">
        <v>39636</v>
      </c>
      <c r="E248" s="10">
        <v>3</v>
      </c>
      <c r="F248" s="8">
        <v>1.4278477876628908</v>
      </c>
      <c r="G248" s="8">
        <v>0</v>
      </c>
      <c r="H248" s="8">
        <f t="shared" si="31"/>
        <v>0</v>
      </c>
      <c r="I248" s="8">
        <v>1.36</v>
      </c>
      <c r="J248" s="8">
        <f>AVERAGE(0,0.01,0.7)</f>
        <v>0.23666666666666666</v>
      </c>
      <c r="K248" s="8">
        <f t="shared" si="34"/>
        <v>16.575062742089898</v>
      </c>
      <c r="L248" s="28">
        <f t="shared" si="33"/>
        <v>83.424937257910116</v>
      </c>
      <c r="M248" s="8">
        <f t="shared" si="35"/>
        <v>17.401960784313726</v>
      </c>
      <c r="N248" s="21">
        <f t="shared" si="32"/>
        <v>82.598039215686285</v>
      </c>
    </row>
    <row r="249" spans="1:14">
      <c r="A249" s="91"/>
      <c r="B249" s="4" t="s">
        <v>29</v>
      </c>
      <c r="C249" s="10">
        <v>1</v>
      </c>
      <c r="D249" s="11">
        <v>39641</v>
      </c>
      <c r="E249" s="10">
        <v>3</v>
      </c>
      <c r="F249" s="8">
        <v>1.7276190476190481</v>
      </c>
      <c r="G249" s="8">
        <v>0</v>
      </c>
      <c r="H249" s="8">
        <f t="shared" si="31"/>
        <v>0</v>
      </c>
      <c r="I249" s="8">
        <v>1.6415999999999999</v>
      </c>
      <c r="J249" s="8">
        <v>0</v>
      </c>
      <c r="K249" s="8">
        <f t="shared" si="34"/>
        <v>0</v>
      </c>
      <c r="L249" s="28">
        <f t="shared" si="33"/>
        <v>100</v>
      </c>
      <c r="M249" s="8">
        <f t="shared" si="35"/>
        <v>0</v>
      </c>
      <c r="N249" s="21">
        <f t="shared" si="32"/>
        <v>100</v>
      </c>
    </row>
    <row r="250" spans="1:14">
      <c r="A250" s="91"/>
      <c r="B250" s="4" t="s">
        <v>29</v>
      </c>
      <c r="C250" s="10">
        <v>4</v>
      </c>
      <c r="D250" s="11">
        <v>39655</v>
      </c>
      <c r="E250" s="10">
        <v>3</v>
      </c>
      <c r="F250" s="8">
        <v>1.3088644688644688</v>
      </c>
      <c r="G250" s="8">
        <v>0</v>
      </c>
      <c r="H250" s="8">
        <f t="shared" si="31"/>
        <v>0</v>
      </c>
      <c r="I250" s="8">
        <v>1.24</v>
      </c>
      <c r="J250" s="8">
        <v>0</v>
      </c>
      <c r="K250" s="8">
        <f t="shared" si="34"/>
        <v>0</v>
      </c>
      <c r="L250" s="28">
        <f t="shared" si="33"/>
        <v>100</v>
      </c>
      <c r="M250" s="8">
        <f t="shared" si="35"/>
        <v>0</v>
      </c>
      <c r="N250" s="21">
        <f t="shared" si="32"/>
        <v>100</v>
      </c>
    </row>
    <row r="251" spans="1:14">
      <c r="A251" s="91"/>
      <c r="B251" s="4" t="s">
        <v>29</v>
      </c>
      <c r="C251" s="10" t="s">
        <v>31</v>
      </c>
      <c r="D251" s="11">
        <v>39661</v>
      </c>
      <c r="E251" s="10">
        <v>4</v>
      </c>
      <c r="F251" s="8">
        <v>1.0388278388278389</v>
      </c>
      <c r="G251" s="8">
        <v>0</v>
      </c>
      <c r="H251" s="8">
        <f t="shared" si="31"/>
        <v>0</v>
      </c>
      <c r="I251" s="8">
        <v>0.99</v>
      </c>
      <c r="J251" s="8">
        <v>0</v>
      </c>
      <c r="K251" s="8">
        <f t="shared" si="34"/>
        <v>0</v>
      </c>
      <c r="L251" s="28">
        <f t="shared" si="33"/>
        <v>100</v>
      </c>
      <c r="M251" s="8">
        <f t="shared" si="35"/>
        <v>0</v>
      </c>
      <c r="N251" s="21">
        <f t="shared" si="32"/>
        <v>100</v>
      </c>
    </row>
    <row r="252" spans="1:14">
      <c r="A252" s="91"/>
      <c r="B252" s="4" t="s">
        <v>29</v>
      </c>
      <c r="C252" s="10">
        <v>1</v>
      </c>
      <c r="D252" s="11">
        <v>39669</v>
      </c>
      <c r="E252" s="10">
        <v>3</v>
      </c>
      <c r="F252" s="8">
        <v>1.5510989010989014</v>
      </c>
      <c r="G252" s="8">
        <v>0</v>
      </c>
      <c r="H252" s="8">
        <f t="shared" si="31"/>
        <v>0</v>
      </c>
      <c r="I252" s="8">
        <v>1.7423999999999999</v>
      </c>
      <c r="J252" s="8">
        <v>0</v>
      </c>
      <c r="K252" s="8">
        <f t="shared" si="34"/>
        <v>0</v>
      </c>
      <c r="L252" s="28">
        <f t="shared" si="33"/>
        <v>100</v>
      </c>
      <c r="M252" s="8">
        <f t="shared" si="35"/>
        <v>0</v>
      </c>
      <c r="N252" s="21">
        <f t="shared" si="32"/>
        <v>100</v>
      </c>
    </row>
    <row r="253" spans="1:14">
      <c r="A253" s="91"/>
      <c r="B253" s="4" t="s">
        <v>29</v>
      </c>
      <c r="C253" s="10" t="s">
        <v>14</v>
      </c>
      <c r="D253" s="11">
        <v>39679</v>
      </c>
      <c r="E253" s="10">
        <v>4</v>
      </c>
      <c r="F253" s="8">
        <v>2.2271062271062267</v>
      </c>
      <c r="G253" s="8">
        <v>0</v>
      </c>
      <c r="H253" s="8">
        <f t="shared" si="31"/>
        <v>0</v>
      </c>
      <c r="I253" s="8">
        <v>2.12</v>
      </c>
      <c r="J253" s="8">
        <v>0</v>
      </c>
      <c r="K253" s="8">
        <f t="shared" si="34"/>
        <v>0</v>
      </c>
      <c r="L253" s="28">
        <f t="shared" si="33"/>
        <v>100</v>
      </c>
      <c r="M253" s="8">
        <f t="shared" si="35"/>
        <v>0</v>
      </c>
      <c r="N253" s="21">
        <f t="shared" si="32"/>
        <v>100</v>
      </c>
    </row>
    <row r="254" spans="1:14">
      <c r="A254" s="91"/>
      <c r="B254" s="4" t="s">
        <v>29</v>
      </c>
      <c r="C254" s="10" t="s">
        <v>12</v>
      </c>
      <c r="D254" s="11">
        <v>39696</v>
      </c>
      <c r="E254" s="10">
        <v>3</v>
      </c>
      <c r="F254" s="8">
        <v>2.4915750915750916</v>
      </c>
      <c r="G254" s="8">
        <v>0</v>
      </c>
      <c r="H254" s="8">
        <f t="shared" si="31"/>
        <v>0</v>
      </c>
      <c r="I254" s="8">
        <v>2.3652000000000002</v>
      </c>
      <c r="J254" s="8">
        <v>0</v>
      </c>
      <c r="K254" s="8">
        <f t="shared" si="34"/>
        <v>0</v>
      </c>
      <c r="L254" s="28">
        <f t="shared" si="33"/>
        <v>100</v>
      </c>
      <c r="M254" s="8">
        <f t="shared" si="35"/>
        <v>0</v>
      </c>
      <c r="N254" s="21">
        <f t="shared" si="32"/>
        <v>100</v>
      </c>
    </row>
    <row r="255" spans="1:14">
      <c r="A255" s="91"/>
      <c r="B255" s="4" t="s">
        <v>29</v>
      </c>
      <c r="C255" s="10" t="s">
        <v>11</v>
      </c>
      <c r="D255" s="11">
        <v>39718</v>
      </c>
      <c r="E255" s="10">
        <v>5</v>
      </c>
      <c r="F255" s="8">
        <v>1.8604395604395605</v>
      </c>
      <c r="G255" s="8">
        <v>0</v>
      </c>
      <c r="H255" s="8">
        <f t="shared" si="31"/>
        <v>0</v>
      </c>
      <c r="I255" s="8">
        <v>1.77</v>
      </c>
      <c r="J255" s="8">
        <v>0</v>
      </c>
      <c r="K255" s="8">
        <f t="shared" si="34"/>
        <v>0</v>
      </c>
      <c r="L255" s="28">
        <f t="shared" si="33"/>
        <v>100</v>
      </c>
      <c r="M255" s="8">
        <f t="shared" si="35"/>
        <v>0</v>
      </c>
      <c r="N255" s="21">
        <f t="shared" si="32"/>
        <v>100</v>
      </c>
    </row>
    <row r="256" spans="1:14">
      <c r="A256" s="91"/>
      <c r="B256" s="4" t="s">
        <v>29</v>
      </c>
      <c r="C256" s="10" t="s">
        <v>33</v>
      </c>
      <c r="D256" s="11">
        <v>39739</v>
      </c>
      <c r="E256" s="10">
        <v>4</v>
      </c>
      <c r="F256" s="8">
        <v>2.0376068376068375</v>
      </c>
      <c r="G256" s="8">
        <v>0</v>
      </c>
      <c r="H256" s="8">
        <f t="shared" si="31"/>
        <v>0</v>
      </c>
      <c r="I256" s="8">
        <v>1.93</v>
      </c>
      <c r="J256" s="8">
        <v>0</v>
      </c>
      <c r="K256" s="8">
        <f t="shared" si="34"/>
        <v>0</v>
      </c>
      <c r="L256" s="28">
        <f t="shared" si="33"/>
        <v>100</v>
      </c>
      <c r="M256" s="8">
        <f t="shared" si="35"/>
        <v>0</v>
      </c>
      <c r="N256" s="21">
        <f t="shared" si="32"/>
        <v>100</v>
      </c>
    </row>
    <row r="257" spans="1:14">
      <c r="A257" s="91"/>
      <c r="B257" s="4" t="s">
        <v>32</v>
      </c>
      <c r="C257" s="10">
        <v>4</v>
      </c>
      <c r="D257" s="11">
        <v>39620</v>
      </c>
      <c r="E257" s="10">
        <v>2</v>
      </c>
      <c r="F257" s="8">
        <v>1.23</v>
      </c>
      <c r="G257" s="8">
        <v>0</v>
      </c>
      <c r="H257" s="8">
        <f t="shared" si="31"/>
        <v>0</v>
      </c>
      <c r="I257" s="8">
        <v>1.1736</v>
      </c>
      <c r="J257" s="8">
        <v>0.95</v>
      </c>
      <c r="K257" s="8">
        <f t="shared" si="34"/>
        <v>77.235772357723576</v>
      </c>
      <c r="L257" s="28">
        <f t="shared" si="33"/>
        <v>22.764227642276428</v>
      </c>
      <c r="M257" s="8">
        <f t="shared" si="35"/>
        <v>80.947511929107023</v>
      </c>
      <c r="N257" s="21">
        <f t="shared" si="32"/>
        <v>19.052488070892981</v>
      </c>
    </row>
    <row r="258" spans="1:14">
      <c r="A258" s="91"/>
      <c r="B258" s="4" t="s">
        <v>32</v>
      </c>
      <c r="C258" s="10" t="s">
        <v>13</v>
      </c>
      <c r="D258" s="11">
        <v>39641</v>
      </c>
      <c r="E258" s="10">
        <v>3</v>
      </c>
      <c r="F258" s="8">
        <v>1.733970588235294</v>
      </c>
      <c r="G258" s="8">
        <v>0</v>
      </c>
      <c r="H258" s="8">
        <f t="shared" si="31"/>
        <v>0</v>
      </c>
      <c r="I258" s="8">
        <v>1.65</v>
      </c>
      <c r="J258" s="8">
        <v>0</v>
      </c>
      <c r="K258" s="8">
        <f t="shared" si="34"/>
        <v>0</v>
      </c>
      <c r="L258" s="28">
        <f t="shared" si="33"/>
        <v>99.999999999999986</v>
      </c>
      <c r="M258" s="8">
        <f t="shared" si="35"/>
        <v>0</v>
      </c>
      <c r="N258" s="21">
        <f t="shared" si="32"/>
        <v>100</v>
      </c>
    </row>
    <row r="259" spans="1:14">
      <c r="A259" s="91"/>
      <c r="B259" s="4" t="s">
        <v>32</v>
      </c>
      <c r="C259" s="10" t="s">
        <v>34</v>
      </c>
      <c r="D259" s="11">
        <v>39646</v>
      </c>
      <c r="E259" s="10">
        <v>3</v>
      </c>
      <c r="F259" s="8">
        <v>1.3374999999999999</v>
      </c>
      <c r="G259" s="8">
        <v>0</v>
      </c>
      <c r="H259" s="8">
        <f t="shared" si="31"/>
        <v>0</v>
      </c>
      <c r="I259" s="8">
        <v>1.27</v>
      </c>
      <c r="J259" s="8">
        <v>0</v>
      </c>
      <c r="K259" s="8">
        <f t="shared" si="34"/>
        <v>0</v>
      </c>
      <c r="L259" s="28">
        <f t="shared" si="33"/>
        <v>100</v>
      </c>
      <c r="M259" s="8">
        <f t="shared" si="35"/>
        <v>0</v>
      </c>
      <c r="N259" s="21">
        <f t="shared" si="32"/>
        <v>100</v>
      </c>
    </row>
    <row r="260" spans="1:14">
      <c r="A260" s="91"/>
      <c r="B260" s="4" t="s">
        <v>32</v>
      </c>
      <c r="C260" s="10" t="s">
        <v>13</v>
      </c>
      <c r="D260" s="11">
        <v>39655</v>
      </c>
      <c r="E260" s="10">
        <v>3</v>
      </c>
      <c r="F260" s="8">
        <v>1.3136764705882351</v>
      </c>
      <c r="G260" s="8">
        <v>0</v>
      </c>
      <c r="H260" s="8">
        <f t="shared" si="31"/>
        <v>0</v>
      </c>
      <c r="I260" s="8">
        <v>1.25</v>
      </c>
      <c r="J260" s="8">
        <v>0</v>
      </c>
      <c r="K260" s="8">
        <f t="shared" si="34"/>
        <v>0</v>
      </c>
      <c r="L260" s="28">
        <f t="shared" si="33"/>
        <v>100</v>
      </c>
      <c r="M260" s="8">
        <f t="shared" si="35"/>
        <v>0</v>
      </c>
      <c r="N260" s="21">
        <f t="shared" si="32"/>
        <v>100</v>
      </c>
    </row>
    <row r="261" spans="1:14">
      <c r="A261" s="91"/>
      <c r="B261" s="4" t="s">
        <v>32</v>
      </c>
      <c r="C261" s="10" t="s">
        <v>34</v>
      </c>
      <c r="D261" s="11">
        <v>39661</v>
      </c>
      <c r="E261" s="10">
        <v>4</v>
      </c>
      <c r="F261" s="8">
        <v>1.0426470588235295</v>
      </c>
      <c r="G261" s="8">
        <v>0</v>
      </c>
      <c r="H261" s="8">
        <f t="shared" si="31"/>
        <v>0</v>
      </c>
      <c r="I261" s="8">
        <v>0.99</v>
      </c>
      <c r="J261" s="8">
        <v>0</v>
      </c>
      <c r="K261" s="8">
        <f t="shared" si="34"/>
        <v>0</v>
      </c>
      <c r="L261" s="28">
        <f t="shared" si="33"/>
        <v>100</v>
      </c>
      <c r="M261" s="8">
        <f t="shared" si="35"/>
        <v>0</v>
      </c>
      <c r="N261" s="21">
        <f t="shared" si="32"/>
        <v>100</v>
      </c>
    </row>
    <row r="262" spans="1:14">
      <c r="A262" s="91"/>
      <c r="B262" s="4" t="s">
        <v>32</v>
      </c>
      <c r="C262" s="10" t="s">
        <v>12</v>
      </c>
      <c r="D262" s="11">
        <v>39669</v>
      </c>
      <c r="E262" s="10">
        <v>3</v>
      </c>
      <c r="F262" s="8">
        <v>1.5568014705882349</v>
      </c>
      <c r="G262" s="8">
        <v>0</v>
      </c>
      <c r="H262" s="8">
        <f t="shared" si="31"/>
        <v>0</v>
      </c>
      <c r="I262" s="8">
        <v>1.48</v>
      </c>
      <c r="J262" s="8">
        <v>0</v>
      </c>
      <c r="K262" s="8">
        <f t="shared" si="34"/>
        <v>0</v>
      </c>
      <c r="L262" s="28">
        <f t="shared" si="33"/>
        <v>99.999999999999986</v>
      </c>
      <c r="M262" s="8">
        <f t="shared" si="35"/>
        <v>0</v>
      </c>
      <c r="N262" s="21">
        <f t="shared" si="32"/>
        <v>100</v>
      </c>
    </row>
    <row r="263" spans="1:14">
      <c r="A263" s="91"/>
      <c r="B263" s="4" t="s">
        <v>32</v>
      </c>
      <c r="C263" s="10" t="s">
        <v>34</v>
      </c>
      <c r="D263" s="11">
        <v>39675</v>
      </c>
      <c r="E263" s="10">
        <v>4</v>
      </c>
      <c r="F263" s="8">
        <v>1.5276470588235296</v>
      </c>
      <c r="G263" s="8">
        <v>0</v>
      </c>
      <c r="H263" s="8">
        <f t="shared" si="31"/>
        <v>0</v>
      </c>
      <c r="I263" s="8">
        <v>1.45</v>
      </c>
      <c r="J263" s="8">
        <f>AVERAGE(0.19,0.73,1.29,1.18)</f>
        <v>0.84749999999999992</v>
      </c>
      <c r="K263" s="8">
        <f t="shared" si="34"/>
        <v>55.477474008471297</v>
      </c>
      <c r="L263" s="28">
        <f t="shared" si="33"/>
        <v>44.522525991528703</v>
      </c>
      <c r="M263" s="8">
        <f t="shared" si="35"/>
        <v>58.448275862068968</v>
      </c>
      <c r="N263" s="21">
        <f t="shared" si="32"/>
        <v>41.551724137931039</v>
      </c>
    </row>
    <row r="264" spans="1:14">
      <c r="A264" s="91"/>
      <c r="B264" s="4" t="s">
        <v>32</v>
      </c>
      <c r="C264" s="10" t="s">
        <v>34</v>
      </c>
      <c r="D264" s="11">
        <v>39683</v>
      </c>
      <c r="E264" s="10">
        <v>3</v>
      </c>
      <c r="F264" s="8">
        <v>2.1181985294117647</v>
      </c>
      <c r="G264" s="8">
        <v>0</v>
      </c>
      <c r="H264" s="8">
        <f t="shared" si="31"/>
        <v>0</v>
      </c>
      <c r="I264" s="8">
        <v>2.0124</v>
      </c>
      <c r="J264" s="8">
        <f>AVERAGE(0.67,0.67,0.99,0.69)</f>
        <v>0.755</v>
      </c>
      <c r="K264" s="8">
        <f t="shared" si="34"/>
        <v>35.643495617460729</v>
      </c>
      <c r="L264" s="28">
        <f t="shared" si="33"/>
        <v>64.356504382539271</v>
      </c>
      <c r="M264" s="8">
        <f t="shared" si="35"/>
        <v>37.517392168554956</v>
      </c>
      <c r="N264" s="21">
        <f t="shared" si="32"/>
        <v>62.482607831445044</v>
      </c>
    </row>
    <row r="265" spans="1:14">
      <c r="A265" s="91"/>
      <c r="B265" s="4" t="s">
        <v>37</v>
      </c>
      <c r="C265" s="10">
        <v>1</v>
      </c>
      <c r="D265" s="11">
        <v>39683</v>
      </c>
      <c r="E265" s="10">
        <v>3</v>
      </c>
      <c r="F265" s="8">
        <v>2.6419265205310278</v>
      </c>
      <c r="G265" s="8">
        <v>0</v>
      </c>
      <c r="H265" s="8">
        <f t="shared" si="31"/>
        <v>0</v>
      </c>
      <c r="I265" s="8">
        <v>2.5099999999999998</v>
      </c>
      <c r="J265" s="8">
        <v>0</v>
      </c>
      <c r="K265" s="8">
        <f t="shared" si="34"/>
        <v>0</v>
      </c>
      <c r="L265" s="28">
        <f t="shared" si="33"/>
        <v>100</v>
      </c>
      <c r="M265" s="8">
        <f t="shared" si="35"/>
        <v>0</v>
      </c>
      <c r="N265" s="21">
        <f t="shared" si="32"/>
        <v>100</v>
      </c>
    </row>
    <row r="266" spans="1:14">
      <c r="A266" s="91"/>
      <c r="B266" s="4" t="s">
        <v>37</v>
      </c>
      <c r="C266" s="10">
        <v>1</v>
      </c>
      <c r="D266" s="11">
        <v>39696</v>
      </c>
      <c r="E266" s="10">
        <v>3</v>
      </c>
      <c r="F266" s="8">
        <v>2.4605125038592153</v>
      </c>
      <c r="G266" s="8">
        <v>0</v>
      </c>
      <c r="H266" s="8">
        <f t="shared" si="31"/>
        <v>0</v>
      </c>
      <c r="I266" s="8">
        <v>2.3374868786662546</v>
      </c>
      <c r="J266" s="8">
        <v>0</v>
      </c>
      <c r="K266" s="8">
        <f t="shared" si="34"/>
        <v>0</v>
      </c>
      <c r="L266" s="28">
        <f t="shared" si="33"/>
        <v>100</v>
      </c>
      <c r="M266" s="8">
        <f t="shared" si="35"/>
        <v>0</v>
      </c>
      <c r="N266" s="21">
        <f t="shared" si="32"/>
        <v>100</v>
      </c>
    </row>
    <row r="267" spans="1:14">
      <c r="A267" s="91"/>
      <c r="B267" s="4" t="s">
        <v>38</v>
      </c>
      <c r="C267" s="10" t="s">
        <v>30</v>
      </c>
      <c r="D267" s="11">
        <v>39609</v>
      </c>
      <c r="E267" s="10">
        <v>4</v>
      </c>
      <c r="F267" s="8">
        <v>2.6602856915271316</v>
      </c>
      <c r="G267" s="8">
        <v>0</v>
      </c>
      <c r="H267" s="8">
        <f t="shared" si="31"/>
        <v>0</v>
      </c>
      <c r="I267" s="8">
        <v>2.54</v>
      </c>
      <c r="J267" s="8">
        <f>AVERAGE(0.69,0.92,1.02)</f>
        <v>0.87666666666666659</v>
      </c>
      <c r="K267" s="8">
        <f t="shared" si="34"/>
        <v>32.953854146522808</v>
      </c>
      <c r="L267" s="28">
        <f t="shared" si="33"/>
        <v>67.046145853477199</v>
      </c>
      <c r="M267" s="8">
        <f t="shared" si="35"/>
        <v>34.514435695538054</v>
      </c>
      <c r="N267" s="21">
        <f t="shared" si="32"/>
        <v>65.485564304461946</v>
      </c>
    </row>
    <row r="268" spans="1:14">
      <c r="A268" s="91"/>
      <c r="B268" s="4" t="s">
        <v>38</v>
      </c>
      <c r="C268" s="10" t="s">
        <v>13</v>
      </c>
      <c r="D268" s="11">
        <v>39615</v>
      </c>
      <c r="E268" s="10">
        <v>3</v>
      </c>
      <c r="F268" s="8">
        <v>1.5561581901375461</v>
      </c>
      <c r="G268" s="8">
        <v>0</v>
      </c>
      <c r="H268" s="8">
        <f t="shared" si="31"/>
        <v>0</v>
      </c>
      <c r="I268" s="8">
        <v>1.48</v>
      </c>
      <c r="J268" s="8">
        <f>AVERAGE(0,0.75,0.74,0.56)</f>
        <v>0.51249999999999996</v>
      </c>
      <c r="K268" s="8">
        <f t="shared" si="34"/>
        <v>32.933669806069069</v>
      </c>
      <c r="L268" s="28">
        <f t="shared" si="33"/>
        <v>67.066330193930938</v>
      </c>
      <c r="M268" s="8">
        <f t="shared" si="35"/>
        <v>34.628378378378379</v>
      </c>
      <c r="N268" s="21">
        <f t="shared" si="32"/>
        <v>65.371621621621628</v>
      </c>
    </row>
    <row r="269" spans="1:14">
      <c r="A269" s="91"/>
      <c r="B269" s="4" t="s">
        <v>38</v>
      </c>
      <c r="C269" s="10" t="s">
        <v>12</v>
      </c>
      <c r="D269" s="11">
        <v>39620</v>
      </c>
      <c r="E269" s="10">
        <v>3</v>
      </c>
      <c r="F269" s="8">
        <v>1.8320801765135708</v>
      </c>
      <c r="G269" s="8">
        <v>0</v>
      </c>
      <c r="H269" s="8">
        <f t="shared" si="31"/>
        <v>0</v>
      </c>
      <c r="I269" s="8">
        <v>1.73</v>
      </c>
      <c r="J269" s="8">
        <f>AVERAGE(0.03,1.12,1.21)</f>
        <v>0.78666666666666674</v>
      </c>
      <c r="K269" s="8">
        <f t="shared" si="34"/>
        <v>42.938441054675074</v>
      </c>
      <c r="L269" s="28">
        <f t="shared" si="33"/>
        <v>57.061558945324926</v>
      </c>
      <c r="M269" s="8">
        <f t="shared" si="35"/>
        <v>45.472061657032761</v>
      </c>
      <c r="N269" s="21">
        <f t="shared" si="32"/>
        <v>54.527938342967239</v>
      </c>
    </row>
    <row r="270" spans="1:14">
      <c r="A270" s="91"/>
      <c r="B270" s="4" t="s">
        <v>38</v>
      </c>
      <c r="C270" s="10">
        <v>4</v>
      </c>
      <c r="D270" s="11">
        <v>39625</v>
      </c>
      <c r="E270" s="10">
        <v>4</v>
      </c>
      <c r="F270" s="8">
        <v>1.8643828232421211</v>
      </c>
      <c r="G270" s="8">
        <v>0</v>
      </c>
      <c r="H270" s="8">
        <f t="shared" si="31"/>
        <v>0</v>
      </c>
      <c r="I270" s="8">
        <v>1.77</v>
      </c>
      <c r="J270" s="8">
        <v>0</v>
      </c>
      <c r="K270" s="8">
        <f t="shared" si="34"/>
        <v>0</v>
      </c>
      <c r="L270" s="28">
        <f t="shared" si="33"/>
        <v>100</v>
      </c>
      <c r="M270" s="8">
        <f t="shared" si="35"/>
        <v>0</v>
      </c>
      <c r="N270" s="21">
        <f t="shared" si="32"/>
        <v>100</v>
      </c>
    </row>
    <row r="271" spans="1:14">
      <c r="A271" s="91"/>
      <c r="B271" s="4" t="s">
        <v>38</v>
      </c>
      <c r="C271" s="10" t="s">
        <v>30</v>
      </c>
      <c r="D271" s="11">
        <v>39630</v>
      </c>
      <c r="E271" s="10">
        <v>4</v>
      </c>
      <c r="F271" s="8">
        <v>2.0502177333117153</v>
      </c>
      <c r="G271" s="8">
        <v>0</v>
      </c>
      <c r="H271" s="8">
        <f t="shared" si="31"/>
        <v>0</v>
      </c>
      <c r="I271" s="8">
        <v>1.97</v>
      </c>
      <c r="J271" s="8">
        <f>AVERAGE(0,0,0.74)</f>
        <v>0.24666666666666667</v>
      </c>
      <c r="K271" s="8">
        <f t="shared" si="34"/>
        <v>12.031242470438794</v>
      </c>
      <c r="L271" s="28">
        <f t="shared" si="33"/>
        <v>87.968757529561202</v>
      </c>
      <c r="M271" s="8">
        <f t="shared" si="35"/>
        <v>12.521150592216582</v>
      </c>
      <c r="N271" s="21">
        <f t="shared" si="32"/>
        <v>87.478849407783414</v>
      </c>
    </row>
    <row r="272" spans="1:14">
      <c r="A272" s="91"/>
      <c r="B272" s="4" t="s">
        <v>38</v>
      </c>
      <c r="C272" s="10" t="s">
        <v>13</v>
      </c>
      <c r="D272" s="11">
        <v>39636</v>
      </c>
      <c r="E272" s="10">
        <v>3</v>
      </c>
      <c r="F272" s="8">
        <v>1.418323029831301</v>
      </c>
      <c r="G272" s="8">
        <v>0</v>
      </c>
      <c r="H272" s="8">
        <f t="shared" si="31"/>
        <v>0</v>
      </c>
      <c r="I272" s="8">
        <v>1.33</v>
      </c>
      <c r="J272" s="8">
        <f>AVERAGE(0,0.4,0.41,0.7)</f>
        <v>0.3775</v>
      </c>
      <c r="K272" s="8">
        <f t="shared" si="34"/>
        <v>26.615939532822846</v>
      </c>
      <c r="L272" s="28">
        <f t="shared" si="33"/>
        <v>73.384060467177164</v>
      </c>
      <c r="M272" s="8">
        <f t="shared" si="35"/>
        <v>28.383458646616539</v>
      </c>
      <c r="N272" s="21">
        <f t="shared" si="32"/>
        <v>71.616541353383468</v>
      </c>
    </row>
    <row r="273" spans="1:14">
      <c r="A273" s="91"/>
      <c r="B273" s="4" t="s">
        <v>38</v>
      </c>
      <c r="C273" s="10" t="s">
        <v>35</v>
      </c>
      <c r="D273" s="11">
        <v>39646</v>
      </c>
      <c r="E273" s="10">
        <v>3</v>
      </c>
      <c r="F273" s="8">
        <v>2.3752577319587633</v>
      </c>
      <c r="G273" s="8">
        <v>0</v>
      </c>
      <c r="H273" s="8">
        <f t="shared" si="31"/>
        <v>0</v>
      </c>
      <c r="I273" s="8">
        <v>2.27</v>
      </c>
      <c r="J273" s="8">
        <f>AVERAGE(0.72,0.69)</f>
        <v>0.70499999999999996</v>
      </c>
      <c r="K273" s="8">
        <f t="shared" si="34"/>
        <v>29.680989583333329</v>
      </c>
      <c r="L273" s="28">
        <f t="shared" si="33"/>
        <v>70.319010416666671</v>
      </c>
      <c r="M273" s="8">
        <f t="shared" si="35"/>
        <v>31.057268722466958</v>
      </c>
      <c r="N273" s="21">
        <f t="shared" si="32"/>
        <v>68.942731277533028</v>
      </c>
    </row>
    <row r="274" spans="1:14">
      <c r="A274" s="91"/>
      <c r="B274" s="4" t="s">
        <v>38</v>
      </c>
      <c r="C274" s="10" t="s">
        <v>13</v>
      </c>
      <c r="D274" s="11">
        <v>39655</v>
      </c>
      <c r="E274" s="10">
        <v>3</v>
      </c>
      <c r="F274" s="8">
        <v>0.84329896907216506</v>
      </c>
      <c r="G274" s="8">
        <v>0</v>
      </c>
      <c r="H274" s="8">
        <f t="shared" si="31"/>
        <v>0</v>
      </c>
      <c r="I274" s="8">
        <v>0.79</v>
      </c>
      <c r="J274" s="8">
        <v>0</v>
      </c>
      <c r="K274" s="8">
        <f t="shared" si="34"/>
        <v>0</v>
      </c>
      <c r="L274" s="28">
        <f t="shared" si="33"/>
        <v>100</v>
      </c>
      <c r="M274" s="8">
        <f t="shared" si="35"/>
        <v>0</v>
      </c>
      <c r="N274" s="21">
        <f t="shared" si="32"/>
        <v>100</v>
      </c>
    </row>
    <row r="275" spans="1:14">
      <c r="A275" s="91"/>
      <c r="B275" s="4" t="s">
        <v>38</v>
      </c>
      <c r="C275" s="10" t="s">
        <v>35</v>
      </c>
      <c r="D275" s="11">
        <v>39661</v>
      </c>
      <c r="E275" s="10">
        <v>4</v>
      </c>
      <c r="F275" s="8">
        <v>1.5420254699818075</v>
      </c>
      <c r="G275" s="8">
        <v>0</v>
      </c>
      <c r="H275" s="8">
        <f t="shared" si="31"/>
        <v>0</v>
      </c>
      <c r="I275" s="8">
        <v>1.49</v>
      </c>
      <c r="J275" s="8">
        <v>0</v>
      </c>
      <c r="K275" s="8">
        <f t="shared" si="34"/>
        <v>0</v>
      </c>
      <c r="L275" s="28">
        <f t="shared" si="33"/>
        <v>100</v>
      </c>
      <c r="M275" s="8">
        <f t="shared" si="35"/>
        <v>0</v>
      </c>
      <c r="N275" s="21">
        <f t="shared" si="32"/>
        <v>100</v>
      </c>
    </row>
    <row r="276" spans="1:14">
      <c r="A276" s="91"/>
      <c r="B276" s="4" t="s">
        <v>38</v>
      </c>
      <c r="C276" s="10" t="s">
        <v>36</v>
      </c>
      <c r="D276" s="11">
        <v>39669</v>
      </c>
      <c r="E276" s="10">
        <v>3</v>
      </c>
      <c r="F276" s="8">
        <v>2.6266828380836875</v>
      </c>
      <c r="G276" s="8">
        <v>0</v>
      </c>
      <c r="H276" s="8">
        <f t="shared" si="31"/>
        <v>0</v>
      </c>
      <c r="I276" s="8">
        <v>2.48</v>
      </c>
      <c r="J276" s="8">
        <v>0</v>
      </c>
      <c r="K276" s="8">
        <f t="shared" si="34"/>
        <v>0</v>
      </c>
      <c r="L276" s="28">
        <f t="shared" si="33"/>
        <v>100</v>
      </c>
      <c r="M276" s="8">
        <f t="shared" si="35"/>
        <v>0</v>
      </c>
      <c r="N276" s="21">
        <f t="shared" si="32"/>
        <v>100</v>
      </c>
    </row>
    <row r="277" spans="1:14">
      <c r="A277" s="91"/>
      <c r="B277" s="4" t="s">
        <v>38</v>
      </c>
      <c r="C277" s="10" t="s">
        <v>35</v>
      </c>
      <c r="D277" s="11">
        <v>39679</v>
      </c>
      <c r="E277" s="10">
        <v>4</v>
      </c>
      <c r="F277" s="8">
        <v>1.6067919951485752</v>
      </c>
      <c r="G277" s="8">
        <v>0</v>
      </c>
      <c r="H277" s="8">
        <f t="shared" si="31"/>
        <v>0</v>
      </c>
      <c r="I277" s="8">
        <v>1.54</v>
      </c>
      <c r="J277" s="8">
        <v>0</v>
      </c>
      <c r="K277" s="8">
        <f t="shared" si="34"/>
        <v>0</v>
      </c>
      <c r="L277" s="28">
        <f t="shared" si="33"/>
        <v>100</v>
      </c>
      <c r="M277" s="8">
        <f t="shared" si="35"/>
        <v>0</v>
      </c>
      <c r="N277" s="21">
        <f t="shared" si="32"/>
        <v>100</v>
      </c>
    </row>
    <row r="278" spans="1:14">
      <c r="A278" s="91"/>
      <c r="B278" s="4" t="s">
        <v>38</v>
      </c>
      <c r="C278" s="10">
        <v>1</v>
      </c>
      <c r="D278" s="11">
        <v>39696</v>
      </c>
      <c r="E278" s="10">
        <v>3</v>
      </c>
      <c r="F278" s="8">
        <v>2.416494845360825</v>
      </c>
      <c r="G278" s="8">
        <v>0</v>
      </c>
      <c r="H278" s="8">
        <f t="shared" si="31"/>
        <v>0</v>
      </c>
      <c r="I278" s="8">
        <v>2.3039999999999998</v>
      </c>
      <c r="J278" s="8">
        <v>0</v>
      </c>
      <c r="K278" s="8">
        <f t="shared" si="34"/>
        <v>0</v>
      </c>
      <c r="L278" s="28">
        <f t="shared" si="33"/>
        <v>100</v>
      </c>
      <c r="M278" s="8">
        <f t="shared" si="35"/>
        <v>0</v>
      </c>
      <c r="N278" s="21">
        <f t="shared" si="32"/>
        <v>100</v>
      </c>
    </row>
    <row r="279" spans="1:14">
      <c r="A279" s="91"/>
      <c r="B279" s="4" t="s">
        <v>38</v>
      </c>
      <c r="C279" s="10" t="s">
        <v>11</v>
      </c>
      <c r="D279" s="11">
        <v>39739</v>
      </c>
      <c r="E279" s="10">
        <v>4</v>
      </c>
      <c r="F279" s="8">
        <v>2.0502122498483928</v>
      </c>
      <c r="G279" s="8">
        <v>0</v>
      </c>
      <c r="H279" s="8">
        <f t="shared" si="31"/>
        <v>0</v>
      </c>
      <c r="I279" s="8">
        <v>1.97</v>
      </c>
      <c r="J279" s="8">
        <v>0</v>
      </c>
      <c r="K279" s="8">
        <f t="shared" si="34"/>
        <v>0</v>
      </c>
      <c r="L279" s="28">
        <f t="shared" si="33"/>
        <v>100</v>
      </c>
      <c r="M279" s="8">
        <f t="shared" si="35"/>
        <v>0</v>
      </c>
      <c r="N279" s="21">
        <f t="shared" si="32"/>
        <v>100</v>
      </c>
    </row>
    <row r="280" spans="1:14">
      <c r="A280" s="91"/>
      <c r="B280" s="4" t="s">
        <v>39</v>
      </c>
      <c r="C280" s="10">
        <v>1</v>
      </c>
      <c r="D280" s="11">
        <v>39609</v>
      </c>
      <c r="E280" s="10">
        <v>4</v>
      </c>
      <c r="F280" s="8">
        <v>2.7417569408301503</v>
      </c>
      <c r="G280" s="8">
        <v>0</v>
      </c>
      <c r="H280" s="8">
        <f t="shared" si="31"/>
        <v>0</v>
      </c>
      <c r="I280" s="8">
        <v>2.61</v>
      </c>
      <c r="J280" s="8">
        <v>0.33</v>
      </c>
      <c r="K280" s="8">
        <f t="shared" si="34"/>
        <v>12.03607785524863</v>
      </c>
      <c r="L280" s="28">
        <f t="shared" si="33"/>
        <v>87.963922144751365</v>
      </c>
      <c r="M280" s="8">
        <f t="shared" si="35"/>
        <v>12.643678160919542</v>
      </c>
      <c r="N280" s="21">
        <f t="shared" si="32"/>
        <v>87.356321839080451</v>
      </c>
    </row>
    <row r="281" spans="1:14">
      <c r="A281" s="91"/>
      <c r="B281" s="4" t="s">
        <v>39</v>
      </c>
      <c r="C281" s="10" t="s">
        <v>16</v>
      </c>
      <c r="D281" s="11">
        <v>39615</v>
      </c>
      <c r="E281" s="10">
        <v>3</v>
      </c>
      <c r="F281" s="8">
        <v>1.6038155347105083</v>
      </c>
      <c r="G281" s="8">
        <v>0</v>
      </c>
      <c r="H281" s="8">
        <f t="shared" si="31"/>
        <v>0</v>
      </c>
      <c r="I281" s="8">
        <v>1.52</v>
      </c>
      <c r="J281" s="8">
        <f>AVERAGE(0.72,0)</f>
        <v>0.36</v>
      </c>
      <c r="K281" s="8">
        <f t="shared" si="34"/>
        <v>22.446471692580324</v>
      </c>
      <c r="L281" s="28">
        <f t="shared" si="33"/>
        <v>77.553528307419683</v>
      </c>
      <c r="M281" s="8">
        <f t="shared" si="35"/>
        <v>23.684210526315788</v>
      </c>
      <c r="N281" s="21">
        <f t="shared" si="32"/>
        <v>76.31578947368422</v>
      </c>
    </row>
    <row r="282" spans="1:14">
      <c r="A282" s="91"/>
      <c r="B282" s="4" t="s">
        <v>39</v>
      </c>
      <c r="C282" s="10" t="s">
        <v>16</v>
      </c>
      <c r="D282" s="11">
        <v>39625</v>
      </c>
      <c r="E282" s="10">
        <v>4</v>
      </c>
      <c r="F282" s="8">
        <v>1.9214795472039108</v>
      </c>
      <c r="G282" s="8">
        <v>0</v>
      </c>
      <c r="H282" s="8">
        <f t="shared" si="31"/>
        <v>0</v>
      </c>
      <c r="I282" s="8">
        <v>1.82</v>
      </c>
      <c r="J282" s="8">
        <f>AVERAGE(0,0.32)</f>
        <v>0.16</v>
      </c>
      <c r="K282" s="8">
        <f t="shared" si="34"/>
        <v>8.3269166321769088</v>
      </c>
      <c r="L282" s="28">
        <f t="shared" si="33"/>
        <v>91.673083367823097</v>
      </c>
      <c r="M282" s="8">
        <f t="shared" si="35"/>
        <v>8.7912087912087902</v>
      </c>
      <c r="N282" s="21">
        <f t="shared" ref="N282:N304" si="36">(I282-J282)/I282*100</f>
        <v>91.208791208791212</v>
      </c>
    </row>
    <row r="283" spans="1:14">
      <c r="A283" s="91"/>
      <c r="B283" s="4" t="s">
        <v>39</v>
      </c>
      <c r="C283" s="10" t="s">
        <v>36</v>
      </c>
      <c r="D283" s="11">
        <v>39630</v>
      </c>
      <c r="E283" s="10">
        <v>4</v>
      </c>
      <c r="F283" s="8">
        <v>2.1130056513943862</v>
      </c>
      <c r="G283" s="8">
        <v>0</v>
      </c>
      <c r="H283" s="8">
        <f t="shared" si="31"/>
        <v>0</v>
      </c>
      <c r="I283" s="8">
        <v>2.0099999999999998</v>
      </c>
      <c r="J283" s="8">
        <f>AVERAGE(1.08,0.38)</f>
        <v>0.73</v>
      </c>
      <c r="K283" s="8">
        <f t="shared" si="34"/>
        <v>34.547943566467424</v>
      </c>
      <c r="L283" s="28">
        <f t="shared" si="33"/>
        <v>65.452056433532576</v>
      </c>
      <c r="M283" s="8">
        <f t="shared" si="35"/>
        <v>36.318407960199004</v>
      </c>
      <c r="N283" s="21">
        <f t="shared" si="36"/>
        <v>63.681592039800996</v>
      </c>
    </row>
    <row r="284" spans="1:14">
      <c r="A284" s="91"/>
      <c r="B284" s="4" t="s">
        <v>39</v>
      </c>
      <c r="C284" s="10">
        <v>1</v>
      </c>
      <c r="D284" s="11">
        <v>39636</v>
      </c>
      <c r="E284" s="10">
        <v>3</v>
      </c>
      <c r="F284" s="8">
        <v>1.4617591726198844</v>
      </c>
      <c r="G284" s="8">
        <v>0</v>
      </c>
      <c r="H284" s="8">
        <f t="shared" si="31"/>
        <v>0</v>
      </c>
      <c r="I284" s="8">
        <v>1.39</v>
      </c>
      <c r="J284" s="8">
        <v>0.89</v>
      </c>
      <c r="K284" s="8">
        <f t="shared" si="34"/>
        <v>60.885542343125451</v>
      </c>
      <c r="L284" s="28">
        <f t="shared" si="33"/>
        <v>39.114457656874542</v>
      </c>
      <c r="M284" s="8">
        <f t="shared" si="35"/>
        <v>64.02877697841727</v>
      </c>
      <c r="N284" s="21">
        <f t="shared" si="36"/>
        <v>35.971223021582723</v>
      </c>
    </row>
    <row r="285" spans="1:14">
      <c r="A285" s="91"/>
      <c r="B285" s="4" t="s">
        <v>39</v>
      </c>
      <c r="C285" s="10">
        <v>2</v>
      </c>
      <c r="D285" s="11">
        <v>39641</v>
      </c>
      <c r="E285" s="10">
        <v>3</v>
      </c>
      <c r="F285" s="8">
        <v>2.4157500000000001</v>
      </c>
      <c r="G285" s="8">
        <v>0</v>
      </c>
      <c r="H285" s="8">
        <f t="shared" si="31"/>
        <v>0</v>
      </c>
      <c r="I285" s="8">
        <v>2.29</v>
      </c>
      <c r="J285" s="8">
        <v>0.63</v>
      </c>
      <c r="K285" s="8">
        <f t="shared" si="34"/>
        <v>26.078857497671528</v>
      </c>
      <c r="L285" s="28">
        <f t="shared" si="33"/>
        <v>73.921142502328479</v>
      </c>
      <c r="M285" s="8">
        <f t="shared" si="35"/>
        <v>27.510917030567683</v>
      </c>
      <c r="N285" s="21">
        <f t="shared" si="36"/>
        <v>72.489082969432317</v>
      </c>
    </row>
    <row r="286" spans="1:14">
      <c r="A286" s="91"/>
      <c r="B286" s="4" t="s">
        <v>39</v>
      </c>
      <c r="C286" s="10">
        <v>1</v>
      </c>
      <c r="D286" s="11">
        <v>39646</v>
      </c>
      <c r="E286" s="10">
        <v>3</v>
      </c>
      <c r="F286" s="8">
        <v>2.448</v>
      </c>
      <c r="G286" s="8">
        <v>0</v>
      </c>
      <c r="H286" s="8">
        <f t="shared" si="31"/>
        <v>0</v>
      </c>
      <c r="I286" s="8">
        <v>2.33</v>
      </c>
      <c r="J286" s="8">
        <v>0.31</v>
      </c>
      <c r="K286" s="8">
        <f t="shared" si="34"/>
        <v>12.663398692810457</v>
      </c>
      <c r="L286" s="28">
        <f t="shared" si="33"/>
        <v>87.33660130718954</v>
      </c>
      <c r="M286" s="8">
        <f t="shared" si="35"/>
        <v>13.304721030042918</v>
      </c>
      <c r="N286" s="21">
        <f t="shared" si="36"/>
        <v>86.695278969957073</v>
      </c>
    </row>
    <row r="287" spans="1:14">
      <c r="A287" s="91"/>
      <c r="B287" s="4" t="s">
        <v>39</v>
      </c>
      <c r="C287" s="10" t="s">
        <v>16</v>
      </c>
      <c r="D287" s="11">
        <v>39655</v>
      </c>
      <c r="E287" s="10">
        <v>3</v>
      </c>
      <c r="F287" s="8">
        <v>0.86912500000000004</v>
      </c>
      <c r="G287" s="8">
        <v>0</v>
      </c>
      <c r="H287" s="8">
        <f t="shared" si="31"/>
        <v>0</v>
      </c>
      <c r="I287" s="8">
        <v>0.82</v>
      </c>
      <c r="J287" s="8">
        <v>0</v>
      </c>
      <c r="K287" s="8">
        <f t="shared" si="34"/>
        <v>0</v>
      </c>
      <c r="L287" s="28">
        <f t="shared" si="33"/>
        <v>100</v>
      </c>
      <c r="M287" s="8">
        <f t="shared" si="35"/>
        <v>0</v>
      </c>
      <c r="N287" s="21">
        <f t="shared" si="36"/>
        <v>100</v>
      </c>
    </row>
    <row r="288" spans="1:14">
      <c r="A288" s="91"/>
      <c r="B288" s="4" t="s">
        <v>39</v>
      </c>
      <c r="C288" s="10" t="s">
        <v>36</v>
      </c>
      <c r="D288" s="11">
        <v>39661</v>
      </c>
      <c r="E288" s="10">
        <v>4</v>
      </c>
      <c r="F288" s="8">
        <v>1.5892500000000003</v>
      </c>
      <c r="G288" s="8">
        <v>0</v>
      </c>
      <c r="H288" s="8">
        <f t="shared" si="31"/>
        <v>0</v>
      </c>
      <c r="I288" s="8">
        <v>1.51</v>
      </c>
      <c r="J288" s="8">
        <v>0</v>
      </c>
      <c r="K288" s="8">
        <f t="shared" si="34"/>
        <v>0</v>
      </c>
      <c r="L288" s="28">
        <f t="shared" ref="L288:L304" si="37">100*(F288-G288-J288)/F288</f>
        <v>100.00000000000001</v>
      </c>
      <c r="M288" s="8">
        <f t="shared" si="35"/>
        <v>0</v>
      </c>
      <c r="N288" s="21">
        <f t="shared" si="36"/>
        <v>100</v>
      </c>
    </row>
    <row r="289" spans="1:14">
      <c r="A289" s="91"/>
      <c r="B289" s="4" t="s">
        <v>39</v>
      </c>
      <c r="C289" s="10" t="s">
        <v>16</v>
      </c>
      <c r="D289" s="11">
        <v>39675</v>
      </c>
      <c r="E289" s="10">
        <v>4</v>
      </c>
      <c r="F289" s="8">
        <v>2.4285000000000001</v>
      </c>
      <c r="G289" s="8">
        <v>0</v>
      </c>
      <c r="H289" s="8">
        <f t="shared" si="31"/>
        <v>0</v>
      </c>
      <c r="I289" s="8">
        <v>2.31</v>
      </c>
      <c r="J289" s="8">
        <f>AVERAGE(0,0.07)</f>
        <v>3.5000000000000003E-2</v>
      </c>
      <c r="K289" s="8">
        <f t="shared" ref="K289:K304" si="38">100*J289/F289</f>
        <v>1.4412188593782171</v>
      </c>
      <c r="L289" s="28">
        <f t="shared" si="37"/>
        <v>98.558781140621775</v>
      </c>
      <c r="M289" s="8">
        <f t="shared" si="35"/>
        <v>1.5151515151515151</v>
      </c>
      <c r="N289" s="21">
        <f t="shared" si="36"/>
        <v>98.48484848484847</v>
      </c>
    </row>
    <row r="290" spans="1:14">
      <c r="A290" s="91"/>
      <c r="B290" s="4" t="s">
        <v>39</v>
      </c>
      <c r="C290" s="10" t="s">
        <v>36</v>
      </c>
      <c r="D290" s="11">
        <v>39679</v>
      </c>
      <c r="E290" s="10">
        <v>4</v>
      </c>
      <c r="F290" s="8">
        <v>1.6560000000000001</v>
      </c>
      <c r="G290" s="8">
        <v>0</v>
      </c>
      <c r="H290" s="8">
        <f t="shared" si="31"/>
        <v>0</v>
      </c>
      <c r="I290" s="8">
        <v>1.57</v>
      </c>
      <c r="J290" s="8">
        <f>AVERAGE(0.15,0.78)</f>
        <v>0.46500000000000002</v>
      </c>
      <c r="K290" s="8">
        <f t="shared" si="38"/>
        <v>28.079710144927535</v>
      </c>
      <c r="L290" s="28">
        <f t="shared" si="37"/>
        <v>71.920289855072468</v>
      </c>
      <c r="M290" s="8">
        <f t="shared" si="35"/>
        <v>29.617834394904456</v>
      </c>
      <c r="N290" s="21">
        <f t="shared" si="36"/>
        <v>70.382165605095537</v>
      </c>
    </row>
    <row r="291" spans="1:14">
      <c r="A291" s="91"/>
      <c r="B291" s="4" t="s">
        <v>40</v>
      </c>
      <c r="C291" s="10" t="s">
        <v>12</v>
      </c>
      <c r="D291" s="11">
        <v>39620</v>
      </c>
      <c r="E291" s="10">
        <v>3</v>
      </c>
      <c r="F291" s="8">
        <v>2.4243486280839295</v>
      </c>
      <c r="G291" s="8">
        <v>0</v>
      </c>
      <c r="H291" s="8">
        <f t="shared" si="31"/>
        <v>0</v>
      </c>
      <c r="I291" s="8">
        <v>2.2999999999999998</v>
      </c>
      <c r="J291" s="8">
        <v>0</v>
      </c>
      <c r="K291" s="8">
        <f t="shared" si="38"/>
        <v>0</v>
      </c>
      <c r="L291" s="28">
        <f t="shared" si="37"/>
        <v>100</v>
      </c>
      <c r="M291" s="8">
        <f t="shared" si="35"/>
        <v>0</v>
      </c>
      <c r="N291" s="21">
        <f t="shared" si="36"/>
        <v>100</v>
      </c>
    </row>
    <row r="292" spans="1:14">
      <c r="A292" s="91"/>
      <c r="B292" s="4" t="s">
        <v>40</v>
      </c>
      <c r="C292" s="10">
        <v>4</v>
      </c>
      <c r="D292" s="11">
        <v>39626</v>
      </c>
      <c r="E292" s="10">
        <v>1</v>
      </c>
      <c r="F292" s="8">
        <v>2.2106930693069304</v>
      </c>
      <c r="G292" s="8">
        <v>0</v>
      </c>
      <c r="H292" s="8">
        <f t="shared" ref="H292:H304" si="39">100*G292/F292</f>
        <v>0</v>
      </c>
      <c r="I292" s="8">
        <v>2.1</v>
      </c>
      <c r="J292" s="8">
        <v>0</v>
      </c>
      <c r="K292" s="8">
        <f t="shared" si="38"/>
        <v>0</v>
      </c>
      <c r="L292" s="28">
        <f t="shared" si="37"/>
        <v>100</v>
      </c>
      <c r="M292" s="8">
        <f t="shared" si="35"/>
        <v>0</v>
      </c>
      <c r="N292" s="21">
        <f t="shared" si="36"/>
        <v>100</v>
      </c>
    </row>
    <row r="293" spans="1:14">
      <c r="A293" s="91"/>
      <c r="B293" s="4" t="s">
        <v>40</v>
      </c>
      <c r="C293" s="10" t="s">
        <v>13</v>
      </c>
      <c r="D293" s="11">
        <v>39631</v>
      </c>
      <c r="E293" s="10">
        <v>3</v>
      </c>
      <c r="F293" s="8">
        <v>2.4485987696514009</v>
      </c>
      <c r="G293" s="8">
        <v>0</v>
      </c>
      <c r="H293" s="8">
        <f t="shared" si="39"/>
        <v>0</v>
      </c>
      <c r="I293" s="8">
        <v>2.33</v>
      </c>
      <c r="J293" s="8">
        <v>0</v>
      </c>
      <c r="K293" s="8">
        <f t="shared" si="38"/>
        <v>0</v>
      </c>
      <c r="L293" s="28">
        <f t="shared" si="37"/>
        <v>100</v>
      </c>
      <c r="M293" s="8">
        <f t="shared" si="35"/>
        <v>0</v>
      </c>
      <c r="N293" s="21">
        <f t="shared" si="36"/>
        <v>100</v>
      </c>
    </row>
    <row r="294" spans="1:14">
      <c r="A294" s="91"/>
      <c r="B294" s="4" t="s">
        <v>40</v>
      </c>
      <c r="C294" s="10" t="s">
        <v>13</v>
      </c>
      <c r="D294" s="11">
        <v>39682</v>
      </c>
      <c r="E294" s="10">
        <v>3</v>
      </c>
      <c r="F294" s="8">
        <v>2.2240601503759398</v>
      </c>
      <c r="G294" s="8">
        <v>0</v>
      </c>
      <c r="H294" s="8">
        <f t="shared" si="39"/>
        <v>0</v>
      </c>
      <c r="I294" s="8">
        <v>2.11</v>
      </c>
      <c r="J294" s="8">
        <v>0</v>
      </c>
      <c r="K294" s="8">
        <f t="shared" si="38"/>
        <v>0</v>
      </c>
      <c r="L294" s="28">
        <f t="shared" si="37"/>
        <v>100</v>
      </c>
      <c r="M294" s="8">
        <f t="shared" si="35"/>
        <v>0</v>
      </c>
      <c r="N294" s="21">
        <f t="shared" si="36"/>
        <v>100</v>
      </c>
    </row>
    <row r="295" spans="1:14">
      <c r="A295" s="91"/>
      <c r="B295" s="4" t="s">
        <v>40</v>
      </c>
      <c r="C295" s="10" t="s">
        <v>13</v>
      </c>
      <c r="D295" s="11">
        <v>39687</v>
      </c>
      <c r="E295" s="10">
        <v>3</v>
      </c>
      <c r="F295" s="8">
        <v>2.2501025290498973</v>
      </c>
      <c r="G295" s="8">
        <v>0</v>
      </c>
      <c r="H295" s="8">
        <f t="shared" si="39"/>
        <v>0</v>
      </c>
      <c r="I295" s="8">
        <v>2.14</v>
      </c>
      <c r="J295" s="8">
        <v>0</v>
      </c>
      <c r="K295" s="8">
        <f t="shared" si="38"/>
        <v>0</v>
      </c>
      <c r="L295" s="28">
        <f t="shared" si="37"/>
        <v>100</v>
      </c>
      <c r="M295" s="8">
        <f t="shared" si="35"/>
        <v>0</v>
      </c>
      <c r="N295" s="21">
        <f t="shared" si="36"/>
        <v>100</v>
      </c>
    </row>
    <row r="296" spans="1:14">
      <c r="A296" s="91"/>
      <c r="B296" s="4" t="s">
        <v>41</v>
      </c>
      <c r="C296" s="10" t="s">
        <v>13</v>
      </c>
      <c r="D296" s="11">
        <v>39626</v>
      </c>
      <c r="E296" s="10">
        <v>3</v>
      </c>
      <c r="F296" s="8">
        <v>2.1927326055075773</v>
      </c>
      <c r="G296" s="8">
        <v>0</v>
      </c>
      <c r="H296" s="8">
        <f t="shared" si="39"/>
        <v>0</v>
      </c>
      <c r="I296" s="8">
        <v>2.08</v>
      </c>
      <c r="J296" s="8">
        <v>0</v>
      </c>
      <c r="K296" s="8">
        <f t="shared" si="38"/>
        <v>0</v>
      </c>
      <c r="L296" s="28">
        <f t="shared" si="37"/>
        <v>100</v>
      </c>
      <c r="M296" s="8">
        <f t="shared" ref="M296:M304" si="40">J296/I296*100</f>
        <v>0</v>
      </c>
      <c r="N296" s="21">
        <f t="shared" si="36"/>
        <v>100</v>
      </c>
    </row>
    <row r="297" spans="1:14">
      <c r="A297" s="91"/>
      <c r="B297" s="4" t="s">
        <v>41</v>
      </c>
      <c r="C297" s="10">
        <v>4</v>
      </c>
      <c r="D297" s="11">
        <v>39633</v>
      </c>
      <c r="E297" s="10">
        <v>1</v>
      </c>
      <c r="F297" s="8">
        <v>2.3454545454545452</v>
      </c>
      <c r="G297" s="8">
        <v>0</v>
      </c>
      <c r="H297" s="8">
        <f t="shared" si="39"/>
        <v>0</v>
      </c>
      <c r="I297" s="8">
        <v>2.23</v>
      </c>
      <c r="J297" s="8">
        <v>1.33</v>
      </c>
      <c r="K297" s="8">
        <f t="shared" si="38"/>
        <v>56.70542635658915</v>
      </c>
      <c r="L297" s="28">
        <f t="shared" si="37"/>
        <v>43.294573643410843</v>
      </c>
      <c r="M297" s="8">
        <f t="shared" si="40"/>
        <v>59.641255605381168</v>
      </c>
      <c r="N297" s="21">
        <f t="shared" si="36"/>
        <v>40.358744394618832</v>
      </c>
    </row>
    <row r="298" spans="1:14">
      <c r="A298" s="91"/>
      <c r="B298" s="4" t="s">
        <v>41</v>
      </c>
      <c r="C298" s="10" t="s">
        <v>12</v>
      </c>
      <c r="D298" s="11">
        <v>39636</v>
      </c>
      <c r="E298" s="10">
        <v>3</v>
      </c>
      <c r="F298" s="8">
        <v>1.9808477237048665</v>
      </c>
      <c r="G298" s="8">
        <v>0</v>
      </c>
      <c r="H298" s="8">
        <f t="shared" si="39"/>
        <v>0</v>
      </c>
      <c r="I298" s="8">
        <v>1.88</v>
      </c>
      <c r="J298" s="8">
        <f>AVERAGE(0.77,0.36,0)</f>
        <v>0.37666666666666665</v>
      </c>
      <c r="K298" s="8">
        <f t="shared" si="38"/>
        <v>19.015427695884185</v>
      </c>
      <c r="L298" s="28">
        <f t="shared" si="37"/>
        <v>80.984572304115815</v>
      </c>
      <c r="M298" s="8">
        <f t="shared" si="40"/>
        <v>20.035460992907801</v>
      </c>
      <c r="N298" s="21">
        <f t="shared" si="36"/>
        <v>79.964539007092199</v>
      </c>
    </row>
    <row r="299" spans="1:14">
      <c r="A299" s="91"/>
      <c r="B299" s="4" t="s">
        <v>41</v>
      </c>
      <c r="C299" s="10" t="s">
        <v>11</v>
      </c>
      <c r="D299" s="11">
        <v>39641</v>
      </c>
      <c r="E299" s="10">
        <v>3</v>
      </c>
      <c r="F299" s="8">
        <v>1.8544884359074874</v>
      </c>
      <c r="G299" s="8">
        <v>0</v>
      </c>
      <c r="H299" s="8">
        <f t="shared" si="39"/>
        <v>0</v>
      </c>
      <c r="I299" s="8">
        <v>1.76</v>
      </c>
      <c r="J299" s="8">
        <f>AVERAGE(0,0.34,0.38)</f>
        <v>0.24</v>
      </c>
      <c r="K299" s="8">
        <f t="shared" si="38"/>
        <v>12.941574363743975</v>
      </c>
      <c r="L299" s="28">
        <f t="shared" si="37"/>
        <v>87.058425636256032</v>
      </c>
      <c r="M299" s="8">
        <f t="shared" si="40"/>
        <v>13.636363636363635</v>
      </c>
      <c r="N299" s="21">
        <f t="shared" si="36"/>
        <v>86.36363636363636</v>
      </c>
    </row>
    <row r="300" spans="1:14">
      <c r="A300" s="91"/>
      <c r="B300" s="4" t="s">
        <v>41</v>
      </c>
      <c r="C300" s="10" t="s">
        <v>13</v>
      </c>
      <c r="D300" s="11">
        <v>39655</v>
      </c>
      <c r="E300" s="10">
        <v>3</v>
      </c>
      <c r="F300" s="8">
        <v>2.17298354244745</v>
      </c>
      <c r="G300" s="8">
        <v>0</v>
      </c>
      <c r="H300" s="8">
        <f t="shared" si="39"/>
        <v>0</v>
      </c>
      <c r="I300" s="8">
        <v>2.06</v>
      </c>
      <c r="J300" s="8">
        <v>0</v>
      </c>
      <c r="K300" s="8">
        <f t="shared" si="38"/>
        <v>0</v>
      </c>
      <c r="L300" s="28">
        <f t="shared" si="37"/>
        <v>100</v>
      </c>
      <c r="M300" s="8">
        <f t="shared" si="40"/>
        <v>0</v>
      </c>
      <c r="N300" s="21">
        <f t="shared" si="36"/>
        <v>100</v>
      </c>
    </row>
    <row r="301" spans="1:14">
      <c r="A301" s="91"/>
      <c r="B301" s="4" t="s">
        <v>41</v>
      </c>
      <c r="C301" s="10" t="s">
        <v>13</v>
      </c>
      <c r="D301" s="11">
        <v>39662</v>
      </c>
      <c r="E301" s="10">
        <v>3</v>
      </c>
      <c r="F301" s="8">
        <v>1.8120606925171834</v>
      </c>
      <c r="G301" s="8">
        <v>0</v>
      </c>
      <c r="H301" s="8">
        <f t="shared" si="39"/>
        <v>0</v>
      </c>
      <c r="I301" s="8">
        <v>1.72</v>
      </c>
      <c r="J301" s="8">
        <v>0</v>
      </c>
      <c r="K301" s="8">
        <f t="shared" si="38"/>
        <v>0</v>
      </c>
      <c r="L301" s="28">
        <f t="shared" si="37"/>
        <v>100</v>
      </c>
      <c r="M301" s="8">
        <f t="shared" si="40"/>
        <v>0</v>
      </c>
      <c r="N301" s="21">
        <f t="shared" si="36"/>
        <v>100</v>
      </c>
    </row>
    <row r="302" spans="1:14">
      <c r="A302" s="91"/>
      <c r="B302" s="4" t="s">
        <v>41</v>
      </c>
      <c r="C302" s="10" t="s">
        <v>11</v>
      </c>
      <c r="D302" s="11">
        <v>39677</v>
      </c>
      <c r="E302" s="10">
        <v>3</v>
      </c>
      <c r="F302" s="8">
        <v>2.2800788954635105</v>
      </c>
      <c r="G302" s="8">
        <v>0</v>
      </c>
      <c r="H302" s="8">
        <f t="shared" si="39"/>
        <v>0</v>
      </c>
      <c r="I302" s="8">
        <v>2.17</v>
      </c>
      <c r="J302" s="8">
        <f>AVERAGE(0.11,0.15,0.23)</f>
        <v>0.16333333333333333</v>
      </c>
      <c r="K302" s="8">
        <f t="shared" si="38"/>
        <v>7.163494809688582</v>
      </c>
      <c r="L302" s="28">
        <f t="shared" si="37"/>
        <v>92.836505190311414</v>
      </c>
      <c r="M302" s="8">
        <f t="shared" si="40"/>
        <v>7.5268817204301079</v>
      </c>
      <c r="N302" s="21">
        <f t="shared" si="36"/>
        <v>92.473118279569903</v>
      </c>
    </row>
    <row r="303" spans="1:14">
      <c r="A303" s="91"/>
      <c r="B303" s="4" t="s">
        <v>42</v>
      </c>
      <c r="C303" s="10">
        <v>1</v>
      </c>
      <c r="D303" s="11">
        <v>39720</v>
      </c>
      <c r="E303" s="10">
        <v>2</v>
      </c>
      <c r="F303" s="8">
        <v>1.5215741391426563</v>
      </c>
      <c r="G303" s="8">
        <v>0</v>
      </c>
      <c r="H303" s="8">
        <f t="shared" si="39"/>
        <v>0</v>
      </c>
      <c r="I303" s="8">
        <v>1.44</v>
      </c>
      <c r="J303" s="8">
        <v>0</v>
      </c>
      <c r="K303" s="8">
        <f t="shared" si="38"/>
        <v>0</v>
      </c>
      <c r="L303" s="28">
        <f t="shared" si="37"/>
        <v>100</v>
      </c>
      <c r="M303" s="8">
        <f t="shared" si="40"/>
        <v>0</v>
      </c>
      <c r="N303" s="21">
        <f t="shared" si="36"/>
        <v>100</v>
      </c>
    </row>
    <row r="304" spans="1:14" ht="15.75" thickBot="1">
      <c r="A304" s="90"/>
      <c r="B304" s="16" t="s">
        <v>42</v>
      </c>
      <c r="C304" s="12">
        <v>1</v>
      </c>
      <c r="D304" s="58">
        <v>39741</v>
      </c>
      <c r="E304" s="12">
        <v>2</v>
      </c>
      <c r="F304" s="13">
        <v>0.97203092059030216</v>
      </c>
      <c r="G304" s="13">
        <v>0</v>
      </c>
      <c r="H304" s="13">
        <f t="shared" si="39"/>
        <v>0</v>
      </c>
      <c r="I304" s="13">
        <v>0.92400000000000004</v>
      </c>
      <c r="J304" s="13">
        <v>0</v>
      </c>
      <c r="K304" s="13">
        <f t="shared" si="38"/>
        <v>0</v>
      </c>
      <c r="L304" s="59">
        <f t="shared" si="37"/>
        <v>100</v>
      </c>
      <c r="M304" s="13">
        <f t="shared" si="40"/>
        <v>0</v>
      </c>
      <c r="N304" s="22">
        <f t="shared" si="36"/>
        <v>100</v>
      </c>
    </row>
  </sheetData>
  <mergeCells count="10">
    <mergeCell ref="A11:A15"/>
    <mergeCell ref="A16:A47"/>
    <mergeCell ref="A48:A89"/>
    <mergeCell ref="A90:A159"/>
    <mergeCell ref="A160:A304"/>
    <mergeCell ref="A4:A5"/>
    <mergeCell ref="A8:A9"/>
    <mergeCell ref="A2:N2"/>
    <mergeCell ref="A10:N10"/>
    <mergeCell ref="A6:A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79"/>
  <sheetViews>
    <sheetView workbookViewId="0">
      <selection activeCell="H99" sqref="H99"/>
    </sheetView>
  </sheetViews>
  <sheetFormatPr defaultRowHeight="15"/>
  <cols>
    <col min="4" max="4" width="10.7109375" bestFit="1" customWidth="1"/>
    <col min="5" max="5" width="11" customWidth="1"/>
    <col min="6" max="6" width="10.5703125" customWidth="1"/>
    <col min="7" max="7" width="10.85546875" customWidth="1"/>
    <col min="8" max="8" width="12.140625" customWidth="1"/>
    <col min="9" max="9" width="11.28515625" customWidth="1"/>
    <col min="10" max="10" width="13" customWidth="1"/>
    <col min="11" max="11" width="11.85546875" customWidth="1"/>
    <col min="13" max="13" width="16.140625" customWidth="1"/>
    <col min="14" max="14" width="11.5703125" customWidth="1"/>
  </cols>
  <sheetData>
    <row r="1" spans="1:14" ht="46.5" customHeight="1" thickBot="1">
      <c r="A1" s="48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43</v>
      </c>
      <c r="I1" s="49" t="s">
        <v>7</v>
      </c>
      <c r="J1" s="49" t="s">
        <v>8</v>
      </c>
      <c r="K1" s="49" t="s">
        <v>44</v>
      </c>
      <c r="L1" s="49" t="s">
        <v>104</v>
      </c>
      <c r="M1" s="49" t="s">
        <v>93</v>
      </c>
      <c r="N1" s="50" t="s">
        <v>105</v>
      </c>
    </row>
    <row r="2" spans="1:14" ht="15.75" thickBot="1">
      <c r="A2" s="105" t="s">
        <v>106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7"/>
    </row>
    <row r="3" spans="1:14">
      <c r="A3" s="108">
        <v>2004</v>
      </c>
      <c r="B3" s="10" t="s">
        <v>66</v>
      </c>
      <c r="C3" s="10" t="s">
        <v>13</v>
      </c>
      <c r="D3" s="11">
        <v>38193</v>
      </c>
      <c r="E3" s="10">
        <v>5</v>
      </c>
      <c r="F3" s="33">
        <v>5.64</v>
      </c>
      <c r="G3" s="30">
        <v>1.83</v>
      </c>
      <c r="H3" s="33">
        <f t="shared" ref="H3:H7" si="0">100*G3/F3</f>
        <v>32.446808510638299</v>
      </c>
      <c r="I3" s="33">
        <v>3.8</v>
      </c>
      <c r="J3" s="33">
        <f>AVERAGE(1.95,1.95,2.14,2.14)</f>
        <v>2.0449999999999999</v>
      </c>
      <c r="K3" s="33">
        <f t="shared" ref="K3:K7" si="1">100*J3/F3</f>
        <v>36.258865248226954</v>
      </c>
      <c r="L3" s="33">
        <f>100*(F3-G3-J3)/F3</f>
        <v>31.294326241134748</v>
      </c>
      <c r="M3" s="8">
        <f t="shared" ref="M3:M7" si="2">J3/I3*100</f>
        <v>53.815789473684205</v>
      </c>
      <c r="N3" s="21">
        <f t="shared" ref="N3:N7" si="3">(I3-J3)/I3*100</f>
        <v>46.184210526315788</v>
      </c>
    </row>
    <row r="4" spans="1:14">
      <c r="A4" s="109"/>
      <c r="B4" s="37" t="s">
        <v>66</v>
      </c>
      <c r="C4" s="30" t="s">
        <v>16</v>
      </c>
      <c r="D4" s="32">
        <v>38204</v>
      </c>
      <c r="E4" s="30">
        <v>3</v>
      </c>
      <c r="F4" s="33">
        <v>3.67</v>
      </c>
      <c r="G4" s="30">
        <v>0.08</v>
      </c>
      <c r="H4" s="33">
        <f t="shared" si="0"/>
        <v>2.1798365122615806</v>
      </c>
      <c r="I4" s="33">
        <v>3.6</v>
      </c>
      <c r="J4" s="30">
        <v>2.63</v>
      </c>
      <c r="K4" s="33">
        <f t="shared" si="1"/>
        <v>71.662125340599459</v>
      </c>
      <c r="L4" s="33">
        <f>100*(F4-G4-J4)/F4</f>
        <v>26.158038147138964</v>
      </c>
      <c r="M4" s="8">
        <f t="shared" si="2"/>
        <v>73.055555555555557</v>
      </c>
      <c r="N4" s="21">
        <f t="shared" si="3"/>
        <v>26.94444444444445</v>
      </c>
    </row>
    <row r="5" spans="1:14">
      <c r="A5" s="109"/>
      <c r="B5" s="30" t="s">
        <v>66</v>
      </c>
      <c r="C5" s="30" t="s">
        <v>14</v>
      </c>
      <c r="D5" s="32">
        <v>38213</v>
      </c>
      <c r="E5" s="30">
        <v>3</v>
      </c>
      <c r="F5" s="33">
        <v>4.9000000000000004</v>
      </c>
      <c r="G5" s="30">
        <v>0.57999999999999996</v>
      </c>
      <c r="H5" s="33">
        <f t="shared" si="0"/>
        <v>11.836734693877549</v>
      </c>
      <c r="I5" s="33">
        <v>4.32</v>
      </c>
      <c r="J5" s="30">
        <v>2.37</v>
      </c>
      <c r="K5" s="33">
        <f t="shared" si="1"/>
        <v>48.367346938775505</v>
      </c>
      <c r="L5" s="33">
        <f>100*(F5-G5-J5)/F5</f>
        <v>39.795918367346943</v>
      </c>
      <c r="M5" s="8">
        <f t="shared" si="2"/>
        <v>54.861111111111107</v>
      </c>
      <c r="N5" s="21">
        <f t="shared" si="3"/>
        <v>45.138888888888893</v>
      </c>
    </row>
    <row r="6" spans="1:14">
      <c r="A6" s="109"/>
      <c r="B6" s="30" t="s">
        <v>77</v>
      </c>
      <c r="C6" s="30">
        <v>1</v>
      </c>
      <c r="D6" s="32">
        <v>38205</v>
      </c>
      <c r="E6" s="30">
        <v>2</v>
      </c>
      <c r="F6" s="33">
        <v>7.11</v>
      </c>
      <c r="G6" s="30">
        <v>0.03</v>
      </c>
      <c r="H6" s="33">
        <f t="shared" si="0"/>
        <v>0.42194092827004215</v>
      </c>
      <c r="I6" s="33">
        <v>7.08</v>
      </c>
      <c r="J6" s="35">
        <v>0</v>
      </c>
      <c r="K6" s="35">
        <f t="shared" si="1"/>
        <v>0</v>
      </c>
      <c r="L6" s="33">
        <f>100*(F6-G6-J6)/F6</f>
        <v>99.578059071729953</v>
      </c>
      <c r="M6" s="8">
        <f t="shared" si="2"/>
        <v>0</v>
      </c>
      <c r="N6" s="21">
        <f t="shared" si="3"/>
        <v>100</v>
      </c>
    </row>
    <row r="7" spans="1:14" ht="15.75" thickBot="1">
      <c r="A7" s="110"/>
      <c r="B7" s="30" t="s">
        <v>77</v>
      </c>
      <c r="C7" s="30">
        <v>2</v>
      </c>
      <c r="D7" s="32">
        <v>38213</v>
      </c>
      <c r="E7" s="30">
        <v>3</v>
      </c>
      <c r="F7" s="33">
        <v>6.07</v>
      </c>
      <c r="G7" s="30">
        <v>0.17</v>
      </c>
      <c r="H7" s="33">
        <f t="shared" si="0"/>
        <v>2.8006589785831961</v>
      </c>
      <c r="I7" s="33">
        <v>5.91</v>
      </c>
      <c r="J7" s="35">
        <v>0</v>
      </c>
      <c r="K7" s="35">
        <f t="shared" si="1"/>
        <v>0</v>
      </c>
      <c r="L7" s="33">
        <f t="shared" ref="L7" si="4">100*(F7-G7-J7)/F7</f>
        <v>97.199341021416799</v>
      </c>
      <c r="M7" s="8">
        <f t="shared" si="2"/>
        <v>0</v>
      </c>
      <c r="N7" s="21">
        <f t="shared" si="3"/>
        <v>100</v>
      </c>
    </row>
    <row r="8" spans="1:14">
      <c r="A8" s="89">
        <v>2005</v>
      </c>
      <c r="B8" s="68" t="s">
        <v>65</v>
      </c>
      <c r="C8" s="60" t="s">
        <v>16</v>
      </c>
      <c r="D8" s="61">
        <v>38505</v>
      </c>
      <c r="E8" s="52">
        <v>3</v>
      </c>
      <c r="F8" s="62">
        <v>4.9800000000000004</v>
      </c>
      <c r="G8" s="62">
        <v>0.38</v>
      </c>
      <c r="H8" s="62">
        <f t="shared" ref="H8:H12" si="5">100*G8/F8</f>
        <v>7.6305220883534126</v>
      </c>
      <c r="I8" s="62">
        <v>4.59</v>
      </c>
      <c r="J8" s="57">
        <v>0</v>
      </c>
      <c r="K8" s="62">
        <f t="shared" ref="K8:K12" si="6">100*J8/F8</f>
        <v>0</v>
      </c>
      <c r="L8" s="63">
        <f t="shared" ref="L8:L12" si="7">100*(F8-G8-J8)/F8</f>
        <v>92.369477911646584</v>
      </c>
      <c r="M8" s="57">
        <f t="shared" ref="M8:M12" si="8">J8/I8*100</f>
        <v>0</v>
      </c>
      <c r="N8" s="20">
        <f t="shared" ref="N8:N12" si="9">(I8-J8)/I8*100</f>
        <v>100</v>
      </c>
    </row>
    <row r="9" spans="1:14">
      <c r="A9" s="91"/>
      <c r="B9" s="4" t="s">
        <v>65</v>
      </c>
      <c r="C9" s="10" t="s">
        <v>16</v>
      </c>
      <c r="D9" s="11">
        <v>38523</v>
      </c>
      <c r="E9" s="5">
        <v>5</v>
      </c>
      <c r="F9" s="7">
        <v>7.98</v>
      </c>
      <c r="G9" s="7">
        <v>0.51</v>
      </c>
      <c r="H9" s="7">
        <f t="shared" si="5"/>
        <v>6.3909774436090219</v>
      </c>
      <c r="I9" s="7">
        <v>7.5</v>
      </c>
      <c r="J9" s="8">
        <v>1.21</v>
      </c>
      <c r="K9" s="7">
        <f t="shared" si="6"/>
        <v>15.162907268170425</v>
      </c>
      <c r="L9" s="28">
        <f t="shared" si="7"/>
        <v>78.446115288220568</v>
      </c>
      <c r="M9" s="8">
        <f t="shared" si="8"/>
        <v>16.133333333333333</v>
      </c>
      <c r="N9" s="21">
        <f t="shared" si="9"/>
        <v>83.866666666666674</v>
      </c>
    </row>
    <row r="10" spans="1:14">
      <c r="A10" s="91"/>
      <c r="B10" s="4" t="s">
        <v>65</v>
      </c>
      <c r="C10" s="10" t="s">
        <v>16</v>
      </c>
      <c r="D10" s="11">
        <v>38553</v>
      </c>
      <c r="E10" s="5">
        <v>3</v>
      </c>
      <c r="F10" s="7">
        <v>4.5</v>
      </c>
      <c r="G10" s="7">
        <v>0.26</v>
      </c>
      <c r="H10" s="7">
        <f t="shared" si="5"/>
        <v>5.7777777777777777</v>
      </c>
      <c r="I10" s="7">
        <v>4.2300000000000004</v>
      </c>
      <c r="J10" s="8">
        <v>0</v>
      </c>
      <c r="K10" s="7">
        <f t="shared" si="6"/>
        <v>0</v>
      </c>
      <c r="L10" s="28">
        <f t="shared" si="7"/>
        <v>94.222222222222229</v>
      </c>
      <c r="M10" s="8">
        <f t="shared" si="8"/>
        <v>0</v>
      </c>
      <c r="N10" s="21">
        <f t="shared" si="9"/>
        <v>100</v>
      </c>
    </row>
    <row r="11" spans="1:14">
      <c r="A11" s="91"/>
      <c r="B11" s="4" t="s">
        <v>65</v>
      </c>
      <c r="C11" s="10" t="s">
        <v>16</v>
      </c>
      <c r="D11" s="11">
        <v>38595</v>
      </c>
      <c r="E11" s="5">
        <v>3</v>
      </c>
      <c r="F11" s="7">
        <v>4.1500000000000004</v>
      </c>
      <c r="G11" s="7">
        <v>0.27</v>
      </c>
      <c r="H11" s="7">
        <f t="shared" si="5"/>
        <v>6.5060240963855414</v>
      </c>
      <c r="I11" s="7">
        <v>3.9</v>
      </c>
      <c r="J11" s="8">
        <v>0</v>
      </c>
      <c r="K11" s="7">
        <f t="shared" si="6"/>
        <v>0</v>
      </c>
      <c r="L11" s="28">
        <f t="shared" si="7"/>
        <v>93.493975903614469</v>
      </c>
      <c r="M11" s="8">
        <f t="shared" si="8"/>
        <v>0</v>
      </c>
      <c r="N11" s="21">
        <f t="shared" si="9"/>
        <v>100</v>
      </c>
    </row>
    <row r="12" spans="1:14">
      <c r="A12" s="91"/>
      <c r="B12" s="4" t="s">
        <v>65</v>
      </c>
      <c r="C12" s="10">
        <v>2</v>
      </c>
      <c r="D12" s="11">
        <v>38606</v>
      </c>
      <c r="E12" s="5">
        <v>2</v>
      </c>
      <c r="F12" s="7">
        <v>4.18</v>
      </c>
      <c r="G12" s="7">
        <v>0.06</v>
      </c>
      <c r="H12" s="7">
        <f t="shared" si="5"/>
        <v>1.4354066985645935</v>
      </c>
      <c r="I12" s="7">
        <v>4.12</v>
      </c>
      <c r="J12" s="8">
        <v>0.74</v>
      </c>
      <c r="K12" s="7">
        <f t="shared" si="6"/>
        <v>17.703349282296653</v>
      </c>
      <c r="L12" s="28">
        <f t="shared" si="7"/>
        <v>80.861244019138766</v>
      </c>
      <c r="M12" s="8">
        <f t="shared" si="8"/>
        <v>17.961165048543691</v>
      </c>
      <c r="N12" s="21">
        <f t="shared" si="9"/>
        <v>82.038834951456309</v>
      </c>
    </row>
    <row r="13" spans="1:14">
      <c r="A13" s="91"/>
      <c r="B13" s="4" t="s">
        <v>66</v>
      </c>
      <c r="C13" s="10" t="s">
        <v>13</v>
      </c>
      <c r="D13" s="11">
        <v>38496</v>
      </c>
      <c r="E13" s="5">
        <v>6</v>
      </c>
      <c r="F13" s="7">
        <v>9.56</v>
      </c>
      <c r="G13" s="7">
        <v>0.98</v>
      </c>
      <c r="H13" s="7">
        <f t="shared" ref="H13:H30" si="10">100*G13/F13</f>
        <v>10.251046025104602</v>
      </c>
      <c r="I13" s="7">
        <v>8.58</v>
      </c>
      <c r="J13" s="8">
        <v>0</v>
      </c>
      <c r="K13" s="7">
        <f t="shared" ref="K13:K30" si="11">100*J13/F13</f>
        <v>0</v>
      </c>
      <c r="L13" s="28">
        <f t="shared" ref="L13:L30" si="12">100*(F13-G13-J13)/F13</f>
        <v>89.748953974895386</v>
      </c>
      <c r="M13" s="8">
        <f t="shared" ref="M13:M30" si="13">J13/I13*100</f>
        <v>0</v>
      </c>
      <c r="N13" s="21">
        <f t="shared" ref="N13:N30" si="14">(I13-J13)/I13*100</f>
        <v>100</v>
      </c>
    </row>
    <row r="14" spans="1:14">
      <c r="A14" s="91"/>
      <c r="B14" s="4" t="s">
        <v>66</v>
      </c>
      <c r="C14" s="10" t="s">
        <v>13</v>
      </c>
      <c r="D14" s="11">
        <v>38524</v>
      </c>
      <c r="E14" s="5">
        <v>5</v>
      </c>
      <c r="F14" s="7">
        <v>6.57</v>
      </c>
      <c r="G14" s="7">
        <v>0.39</v>
      </c>
      <c r="H14" s="7">
        <f t="shared" si="10"/>
        <v>5.93607305936073</v>
      </c>
      <c r="I14" s="7">
        <v>6.2</v>
      </c>
      <c r="J14" s="8">
        <v>1.0375000000000001</v>
      </c>
      <c r="K14" s="7">
        <f t="shared" si="11"/>
        <v>15.791476407914766</v>
      </c>
      <c r="L14" s="28">
        <f t="shared" si="12"/>
        <v>78.272450532724505</v>
      </c>
      <c r="M14" s="8">
        <f t="shared" si="13"/>
        <v>16.733870967741936</v>
      </c>
      <c r="N14" s="21">
        <f t="shared" si="14"/>
        <v>83.26612903225805</v>
      </c>
    </row>
    <row r="15" spans="1:14">
      <c r="A15" s="91"/>
      <c r="B15" s="4" t="s">
        <v>66</v>
      </c>
      <c r="C15" s="10" t="s">
        <v>16</v>
      </c>
      <c r="D15" s="11">
        <v>38572</v>
      </c>
      <c r="E15" s="5">
        <v>3</v>
      </c>
      <c r="F15" s="7">
        <v>5.0999999999999996</v>
      </c>
      <c r="G15" s="7">
        <v>0.31</v>
      </c>
      <c r="H15" s="7">
        <f t="shared" si="10"/>
        <v>6.0784313725490202</v>
      </c>
      <c r="I15" s="7">
        <v>4.8</v>
      </c>
      <c r="J15" s="8">
        <v>0</v>
      </c>
      <c r="K15" s="7">
        <f t="shared" si="11"/>
        <v>0</v>
      </c>
      <c r="L15" s="28">
        <f t="shared" si="12"/>
        <v>93.921568627450981</v>
      </c>
      <c r="M15" s="8">
        <f t="shared" si="13"/>
        <v>0</v>
      </c>
      <c r="N15" s="21">
        <f t="shared" si="14"/>
        <v>100</v>
      </c>
    </row>
    <row r="16" spans="1:14">
      <c r="A16" s="91"/>
      <c r="B16" s="4" t="s">
        <v>66</v>
      </c>
      <c r="C16" s="10" t="s">
        <v>14</v>
      </c>
      <c r="D16" s="11">
        <v>38587</v>
      </c>
      <c r="E16" s="5">
        <v>3</v>
      </c>
      <c r="F16" s="7">
        <v>5.0599999999999996</v>
      </c>
      <c r="G16" s="7">
        <v>0.33</v>
      </c>
      <c r="H16" s="7">
        <f t="shared" si="10"/>
        <v>6.5217391304347831</v>
      </c>
      <c r="I16" s="7">
        <v>4.74</v>
      </c>
      <c r="J16" s="8">
        <v>0</v>
      </c>
      <c r="K16" s="7">
        <f t="shared" si="11"/>
        <v>0</v>
      </c>
      <c r="L16" s="28">
        <f t="shared" si="12"/>
        <v>93.478260869565219</v>
      </c>
      <c r="M16" s="8">
        <f t="shared" si="13"/>
        <v>0</v>
      </c>
      <c r="N16" s="21">
        <f t="shared" si="14"/>
        <v>100</v>
      </c>
    </row>
    <row r="17" spans="1:14">
      <c r="A17" s="91"/>
      <c r="B17" s="4" t="s">
        <v>66</v>
      </c>
      <c r="C17" s="10" t="s">
        <v>16</v>
      </c>
      <c r="D17" s="11">
        <v>38599</v>
      </c>
      <c r="E17" s="5">
        <v>3</v>
      </c>
      <c r="F17" s="7">
        <v>4.47</v>
      </c>
      <c r="G17" s="7">
        <v>0.09</v>
      </c>
      <c r="H17" s="7">
        <f t="shared" si="10"/>
        <v>2.0134228187919465</v>
      </c>
      <c r="I17" s="7">
        <v>4.38</v>
      </c>
      <c r="J17" s="8">
        <v>0</v>
      </c>
      <c r="K17" s="7">
        <f t="shared" si="11"/>
        <v>0</v>
      </c>
      <c r="L17" s="28">
        <f t="shared" si="12"/>
        <v>97.986577181208062</v>
      </c>
      <c r="M17" s="8">
        <f t="shared" si="13"/>
        <v>0</v>
      </c>
      <c r="N17" s="21">
        <f t="shared" si="14"/>
        <v>100</v>
      </c>
    </row>
    <row r="18" spans="1:14">
      <c r="A18" s="91"/>
      <c r="B18" s="4" t="s">
        <v>66</v>
      </c>
      <c r="C18" s="10" t="s">
        <v>14</v>
      </c>
      <c r="D18" s="11">
        <v>38609</v>
      </c>
      <c r="E18" s="5">
        <v>3</v>
      </c>
      <c r="F18" s="7">
        <v>4.0599999999999996</v>
      </c>
      <c r="G18" s="7">
        <v>0.01</v>
      </c>
      <c r="H18" s="7">
        <f t="shared" si="10"/>
        <v>0.24630541871921185</v>
      </c>
      <c r="I18" s="7">
        <v>4.05</v>
      </c>
      <c r="J18" s="8">
        <v>0</v>
      </c>
      <c r="K18" s="7">
        <f t="shared" si="11"/>
        <v>0</v>
      </c>
      <c r="L18" s="28">
        <f t="shared" si="12"/>
        <v>99.753694581280797</v>
      </c>
      <c r="M18" s="8">
        <f t="shared" si="13"/>
        <v>0</v>
      </c>
      <c r="N18" s="21">
        <f t="shared" si="14"/>
        <v>100</v>
      </c>
    </row>
    <row r="19" spans="1:14">
      <c r="A19" s="91"/>
      <c r="B19" s="4" t="s">
        <v>66</v>
      </c>
      <c r="C19" s="10" t="s">
        <v>16</v>
      </c>
      <c r="D19" s="11">
        <v>38621</v>
      </c>
      <c r="E19" s="5">
        <v>3</v>
      </c>
      <c r="F19" s="7">
        <v>3.73</v>
      </c>
      <c r="G19" s="7">
        <v>0.04</v>
      </c>
      <c r="H19" s="7">
        <f t="shared" si="10"/>
        <v>1.0723860589812333</v>
      </c>
      <c r="I19" s="7">
        <v>3.69</v>
      </c>
      <c r="J19" s="8">
        <v>0</v>
      </c>
      <c r="K19" s="7">
        <f t="shared" si="11"/>
        <v>0</v>
      </c>
      <c r="L19" s="28">
        <f t="shared" si="12"/>
        <v>98.927613941018762</v>
      </c>
      <c r="M19" s="8">
        <f t="shared" si="13"/>
        <v>0</v>
      </c>
      <c r="N19" s="21">
        <f t="shared" si="14"/>
        <v>100</v>
      </c>
    </row>
    <row r="20" spans="1:14">
      <c r="A20" s="91"/>
      <c r="B20" s="4" t="s">
        <v>66</v>
      </c>
      <c r="C20" s="10" t="s">
        <v>14</v>
      </c>
      <c r="D20" s="11">
        <v>38631</v>
      </c>
      <c r="E20" s="5">
        <v>2</v>
      </c>
      <c r="F20" s="7">
        <v>4.0199999999999996</v>
      </c>
      <c r="G20" s="7">
        <v>7.0000000000000007E-2</v>
      </c>
      <c r="H20" s="7">
        <f t="shared" si="10"/>
        <v>1.741293532338309</v>
      </c>
      <c r="I20" s="7">
        <v>3.94</v>
      </c>
      <c r="J20" s="8">
        <v>0</v>
      </c>
      <c r="K20" s="7">
        <f t="shared" si="11"/>
        <v>0</v>
      </c>
      <c r="L20" s="28">
        <f t="shared" si="12"/>
        <v>98.258706467661696</v>
      </c>
      <c r="M20" s="8">
        <f t="shared" si="13"/>
        <v>0</v>
      </c>
      <c r="N20" s="21">
        <f t="shared" si="14"/>
        <v>100</v>
      </c>
    </row>
    <row r="21" spans="1:14">
      <c r="A21" s="91"/>
      <c r="B21" s="4" t="s">
        <v>67</v>
      </c>
      <c r="C21" s="10">
        <v>1</v>
      </c>
      <c r="D21" s="11">
        <v>38501</v>
      </c>
      <c r="E21" s="5">
        <v>5</v>
      </c>
      <c r="F21" s="7">
        <v>9.58</v>
      </c>
      <c r="G21" s="7">
        <v>0.98</v>
      </c>
      <c r="H21" s="7">
        <f t="shared" si="10"/>
        <v>10.22964509394572</v>
      </c>
      <c r="I21" s="7">
        <v>8.6</v>
      </c>
      <c r="J21" s="8">
        <v>1.75</v>
      </c>
      <c r="K21" s="7">
        <f t="shared" si="11"/>
        <v>18.26722338204593</v>
      </c>
      <c r="L21" s="28">
        <f t="shared" si="12"/>
        <v>71.503131524008353</v>
      </c>
      <c r="M21" s="8">
        <f t="shared" si="13"/>
        <v>20.348837209302324</v>
      </c>
      <c r="N21" s="21">
        <f t="shared" si="14"/>
        <v>79.651162790697668</v>
      </c>
    </row>
    <row r="22" spans="1:14">
      <c r="A22" s="91"/>
      <c r="B22" s="4" t="s">
        <v>67</v>
      </c>
      <c r="C22" s="10">
        <v>1</v>
      </c>
      <c r="D22" s="11">
        <v>38536</v>
      </c>
      <c r="E22" s="5">
        <v>4</v>
      </c>
      <c r="F22" s="7">
        <v>6.42</v>
      </c>
      <c r="G22" s="7">
        <v>0.27</v>
      </c>
      <c r="H22" s="7">
        <f t="shared" si="10"/>
        <v>4.2056074766355138</v>
      </c>
      <c r="I22" s="7">
        <v>6.16</v>
      </c>
      <c r="J22" s="8">
        <v>2.1800000000000002</v>
      </c>
      <c r="K22" s="7">
        <f t="shared" si="11"/>
        <v>33.956386292834893</v>
      </c>
      <c r="L22" s="28">
        <f t="shared" si="12"/>
        <v>61.838006230529594</v>
      </c>
      <c r="M22" s="8">
        <f t="shared" si="13"/>
        <v>35.389610389610397</v>
      </c>
      <c r="N22" s="21">
        <f t="shared" si="14"/>
        <v>64.610389610389603</v>
      </c>
    </row>
    <row r="23" spans="1:14">
      <c r="A23" s="91"/>
      <c r="B23" s="4" t="s">
        <v>67</v>
      </c>
      <c r="C23" s="10">
        <v>1</v>
      </c>
      <c r="D23" s="11">
        <v>38545</v>
      </c>
      <c r="E23" s="5">
        <v>4</v>
      </c>
      <c r="F23" s="7">
        <v>5.87</v>
      </c>
      <c r="G23" s="7">
        <v>0.45</v>
      </c>
      <c r="H23" s="7">
        <f t="shared" si="10"/>
        <v>7.6660988074957412</v>
      </c>
      <c r="I23" s="7">
        <v>5.4</v>
      </c>
      <c r="J23" s="8">
        <v>3.07</v>
      </c>
      <c r="K23" s="7">
        <f t="shared" si="11"/>
        <v>52.299829642248724</v>
      </c>
      <c r="L23" s="28">
        <f t="shared" si="12"/>
        <v>40.034071550255533</v>
      </c>
      <c r="M23" s="8">
        <f t="shared" si="13"/>
        <v>56.851851851851841</v>
      </c>
      <c r="N23" s="21">
        <f t="shared" si="14"/>
        <v>43.148148148148152</v>
      </c>
    </row>
    <row r="24" spans="1:14">
      <c r="A24" s="91"/>
      <c r="B24" s="4" t="s">
        <v>67</v>
      </c>
      <c r="C24" s="10">
        <v>1</v>
      </c>
      <c r="D24" s="11">
        <v>38555</v>
      </c>
      <c r="E24" s="5">
        <v>4</v>
      </c>
      <c r="F24" s="7">
        <v>5.96</v>
      </c>
      <c r="G24" s="7">
        <v>0.24</v>
      </c>
      <c r="H24" s="7">
        <f t="shared" si="10"/>
        <v>4.026845637583893</v>
      </c>
      <c r="I24" s="7">
        <v>5.72</v>
      </c>
      <c r="J24" s="8">
        <v>2.69</v>
      </c>
      <c r="K24" s="7">
        <f t="shared" si="11"/>
        <v>45.134228187919462</v>
      </c>
      <c r="L24" s="28">
        <f t="shared" si="12"/>
        <v>50.838926174496642</v>
      </c>
      <c r="M24" s="8">
        <f t="shared" si="13"/>
        <v>47.027972027972034</v>
      </c>
      <c r="N24" s="21">
        <f t="shared" si="14"/>
        <v>52.972027972027966</v>
      </c>
    </row>
    <row r="25" spans="1:14">
      <c r="A25" s="91"/>
      <c r="B25" s="4" t="s">
        <v>67</v>
      </c>
      <c r="C25" s="10">
        <v>1</v>
      </c>
      <c r="D25" s="11">
        <v>38565</v>
      </c>
      <c r="E25" s="5">
        <v>4</v>
      </c>
      <c r="F25" s="7">
        <v>6</v>
      </c>
      <c r="G25" s="7">
        <v>0.39</v>
      </c>
      <c r="H25" s="7">
        <f t="shared" si="10"/>
        <v>6.5</v>
      </c>
      <c r="I25" s="7">
        <v>5.6</v>
      </c>
      <c r="J25" s="8">
        <v>2.71</v>
      </c>
      <c r="K25" s="7">
        <f t="shared" si="11"/>
        <v>45.166666666666664</v>
      </c>
      <c r="L25" s="28">
        <f t="shared" si="12"/>
        <v>48.333333333333343</v>
      </c>
      <c r="M25" s="8">
        <f t="shared" si="13"/>
        <v>48.392857142857146</v>
      </c>
      <c r="N25" s="21">
        <f t="shared" si="14"/>
        <v>51.607142857142854</v>
      </c>
    </row>
    <row r="26" spans="1:14">
      <c r="A26" s="91"/>
      <c r="B26" s="4" t="s">
        <v>67</v>
      </c>
      <c r="C26" s="10">
        <v>1</v>
      </c>
      <c r="D26" s="11">
        <v>38579</v>
      </c>
      <c r="E26" s="5">
        <v>3</v>
      </c>
      <c r="F26" s="7">
        <v>4.21</v>
      </c>
      <c r="G26" s="7">
        <v>0.28000000000000003</v>
      </c>
      <c r="H26" s="7">
        <f t="shared" si="10"/>
        <v>6.6508313539192407</v>
      </c>
      <c r="I26" s="7">
        <v>3.93</v>
      </c>
      <c r="J26" s="8">
        <v>1.7</v>
      </c>
      <c r="K26" s="7">
        <f t="shared" si="11"/>
        <v>40.380047505938244</v>
      </c>
      <c r="L26" s="28">
        <f t="shared" si="12"/>
        <v>52.969121140142505</v>
      </c>
      <c r="M26" s="8">
        <f t="shared" si="13"/>
        <v>43.256997455470739</v>
      </c>
      <c r="N26" s="21">
        <f t="shared" si="14"/>
        <v>56.743002544529276</v>
      </c>
    </row>
    <row r="27" spans="1:14">
      <c r="A27" s="91"/>
      <c r="B27" s="4" t="s">
        <v>67</v>
      </c>
      <c r="C27" s="10">
        <v>1</v>
      </c>
      <c r="D27" s="11">
        <v>38593</v>
      </c>
      <c r="E27" s="5">
        <v>3</v>
      </c>
      <c r="F27" s="7">
        <v>3.96</v>
      </c>
      <c r="G27" s="7">
        <v>0.14000000000000001</v>
      </c>
      <c r="H27" s="7">
        <f t="shared" si="10"/>
        <v>3.5353535353535359</v>
      </c>
      <c r="I27" s="7">
        <v>3.81</v>
      </c>
      <c r="J27" s="8">
        <v>0.8</v>
      </c>
      <c r="K27" s="7">
        <f t="shared" si="11"/>
        <v>20.202020202020201</v>
      </c>
      <c r="L27" s="28">
        <f t="shared" si="12"/>
        <v>76.262626262626256</v>
      </c>
      <c r="M27" s="8">
        <f t="shared" si="13"/>
        <v>20.99737532808399</v>
      </c>
      <c r="N27" s="21">
        <f t="shared" si="14"/>
        <v>79.002624671915996</v>
      </c>
    </row>
    <row r="28" spans="1:14">
      <c r="A28" s="91"/>
      <c r="B28" s="4" t="s">
        <v>69</v>
      </c>
      <c r="C28" s="10">
        <v>1</v>
      </c>
      <c r="D28" s="11">
        <v>38490</v>
      </c>
      <c r="E28" s="5">
        <v>5</v>
      </c>
      <c r="F28" s="7">
        <v>10.44</v>
      </c>
      <c r="G28" s="7">
        <v>2.3199999999999998</v>
      </c>
      <c r="H28" s="7">
        <f t="shared" si="10"/>
        <v>22.222222222222221</v>
      </c>
      <c r="I28" s="7">
        <v>8.1</v>
      </c>
      <c r="J28" s="8">
        <v>0.79</v>
      </c>
      <c r="K28" s="7">
        <f t="shared" si="11"/>
        <v>7.5670498084291191</v>
      </c>
      <c r="L28" s="28">
        <f t="shared" si="12"/>
        <v>70.210727969348653</v>
      </c>
      <c r="M28" s="8">
        <f t="shared" si="13"/>
        <v>9.7530864197530871</v>
      </c>
      <c r="N28" s="21">
        <f t="shared" si="14"/>
        <v>90.246913580246911</v>
      </c>
    </row>
    <row r="29" spans="1:14">
      <c r="A29" s="91"/>
      <c r="B29" s="4" t="s">
        <v>69</v>
      </c>
      <c r="C29" s="10">
        <v>1</v>
      </c>
      <c r="D29" s="11">
        <v>38533</v>
      </c>
      <c r="E29" s="5">
        <v>3</v>
      </c>
      <c r="F29" s="7">
        <v>7.93</v>
      </c>
      <c r="G29" s="7">
        <v>0.95</v>
      </c>
      <c r="H29" s="7">
        <f t="shared" si="10"/>
        <v>11.979823455233293</v>
      </c>
      <c r="I29" s="7">
        <v>6.99</v>
      </c>
      <c r="J29" s="8">
        <v>0.53</v>
      </c>
      <c r="K29" s="7">
        <f t="shared" si="11"/>
        <v>6.6834804539722574</v>
      </c>
      <c r="L29" s="28">
        <f t="shared" si="12"/>
        <v>81.336696090794433</v>
      </c>
      <c r="M29" s="8">
        <f t="shared" si="13"/>
        <v>7.5822603719599426</v>
      </c>
      <c r="N29" s="21">
        <f t="shared" si="14"/>
        <v>92.417739628040053</v>
      </c>
    </row>
    <row r="30" spans="1:14">
      <c r="A30" s="91"/>
      <c r="B30" s="4" t="s">
        <v>69</v>
      </c>
      <c r="C30" s="10">
        <v>1</v>
      </c>
      <c r="D30" s="11">
        <v>38622</v>
      </c>
      <c r="E30" s="5">
        <v>3</v>
      </c>
      <c r="F30" s="7">
        <v>5.01</v>
      </c>
      <c r="G30" s="7">
        <v>0.91</v>
      </c>
      <c r="H30" s="7">
        <f t="shared" si="10"/>
        <v>18.163672654690618</v>
      </c>
      <c r="I30" s="7">
        <v>4.1100000000000003</v>
      </c>
      <c r="J30" s="8">
        <v>0</v>
      </c>
      <c r="K30" s="7">
        <f t="shared" si="11"/>
        <v>0</v>
      </c>
      <c r="L30" s="28">
        <f t="shared" si="12"/>
        <v>81.836327345309371</v>
      </c>
      <c r="M30" s="8">
        <f t="shared" si="13"/>
        <v>0</v>
      </c>
      <c r="N30" s="21">
        <f t="shared" si="14"/>
        <v>100</v>
      </c>
    </row>
    <row r="31" spans="1:14">
      <c r="A31" s="91"/>
      <c r="B31" s="4" t="s">
        <v>70</v>
      </c>
      <c r="C31" s="10">
        <v>1</v>
      </c>
      <c r="D31" s="11">
        <v>38518</v>
      </c>
      <c r="E31" s="5">
        <v>3</v>
      </c>
      <c r="F31" s="7">
        <v>7.99</v>
      </c>
      <c r="G31" s="7">
        <v>1.91</v>
      </c>
      <c r="H31" s="7">
        <f t="shared" ref="H31:H47" si="15">100*G31/F31</f>
        <v>23.90488110137672</v>
      </c>
      <c r="I31" s="7">
        <v>6.09</v>
      </c>
      <c r="J31" s="8">
        <v>2.65</v>
      </c>
      <c r="K31" s="7">
        <f t="shared" ref="K31:K47" si="16">100*J31/F31</f>
        <v>33.166458072590736</v>
      </c>
      <c r="L31" s="28">
        <f t="shared" ref="L31:L47" si="17">100*(F31-G31-J31)/F31</f>
        <v>42.928660826032541</v>
      </c>
      <c r="M31" s="8">
        <f t="shared" ref="M31:M47" si="18">J31/I31*100</f>
        <v>43.51395730706075</v>
      </c>
      <c r="N31" s="21">
        <f t="shared" ref="N31:N47" si="19">(I31-J31)/I31*100</f>
        <v>56.486042692939243</v>
      </c>
    </row>
    <row r="32" spans="1:14">
      <c r="A32" s="91"/>
      <c r="B32" s="4" t="s">
        <v>70</v>
      </c>
      <c r="C32" s="10">
        <v>1</v>
      </c>
      <c r="D32" s="11">
        <v>38549</v>
      </c>
      <c r="E32" s="5">
        <v>3</v>
      </c>
      <c r="F32" s="7">
        <v>8.5399999999999991</v>
      </c>
      <c r="G32" s="7">
        <v>1.93</v>
      </c>
      <c r="H32" s="7">
        <f t="shared" si="15"/>
        <v>22.599531615925059</v>
      </c>
      <c r="I32" s="7">
        <v>6.6</v>
      </c>
      <c r="J32" s="8">
        <v>0.22</v>
      </c>
      <c r="K32" s="7">
        <f t="shared" si="16"/>
        <v>2.5761124121779861</v>
      </c>
      <c r="L32" s="28">
        <f t="shared" si="17"/>
        <v>74.824355971896964</v>
      </c>
      <c r="M32" s="8">
        <f t="shared" si="18"/>
        <v>3.3333333333333335</v>
      </c>
      <c r="N32" s="21">
        <f t="shared" si="19"/>
        <v>96.666666666666671</v>
      </c>
    </row>
    <row r="33" spans="1:14">
      <c r="A33" s="91"/>
      <c r="B33" s="4" t="s">
        <v>70</v>
      </c>
      <c r="C33" s="10">
        <v>1</v>
      </c>
      <c r="D33" s="11">
        <v>38607</v>
      </c>
      <c r="E33" s="5">
        <v>7</v>
      </c>
      <c r="F33" s="7">
        <v>5.23</v>
      </c>
      <c r="G33" s="7">
        <v>0.17</v>
      </c>
      <c r="H33" s="7">
        <f t="shared" si="15"/>
        <v>3.2504780114722749</v>
      </c>
      <c r="I33" s="7">
        <v>5.04</v>
      </c>
      <c r="J33" s="8">
        <v>0</v>
      </c>
      <c r="K33" s="7">
        <f t="shared" si="16"/>
        <v>0</v>
      </c>
      <c r="L33" s="28">
        <f t="shared" si="17"/>
        <v>96.749521988527732</v>
      </c>
      <c r="M33" s="8">
        <f t="shared" si="18"/>
        <v>0</v>
      </c>
      <c r="N33" s="21">
        <f t="shared" si="19"/>
        <v>100</v>
      </c>
    </row>
    <row r="34" spans="1:14">
      <c r="A34" s="91"/>
      <c r="B34" s="4" t="s">
        <v>71</v>
      </c>
      <c r="C34" s="10">
        <v>1</v>
      </c>
      <c r="D34" s="11">
        <v>38506</v>
      </c>
      <c r="E34" s="5">
        <v>9</v>
      </c>
      <c r="F34" s="7">
        <v>10.34</v>
      </c>
      <c r="G34" s="7">
        <v>2.73</v>
      </c>
      <c r="H34" s="7">
        <f t="shared" si="15"/>
        <v>26.402321083172147</v>
      </c>
      <c r="I34" s="7">
        <v>7.61</v>
      </c>
      <c r="J34" s="8">
        <v>5.4</v>
      </c>
      <c r="K34" s="7">
        <f t="shared" si="16"/>
        <v>52.224371373307541</v>
      </c>
      <c r="L34" s="28">
        <f t="shared" si="17"/>
        <v>21.373307543520301</v>
      </c>
      <c r="M34" s="8">
        <f t="shared" si="18"/>
        <v>70.959264126149804</v>
      </c>
      <c r="N34" s="21">
        <f t="shared" si="19"/>
        <v>29.040735873850192</v>
      </c>
    </row>
    <row r="35" spans="1:14">
      <c r="A35" s="91"/>
      <c r="B35" s="4" t="s">
        <v>71</v>
      </c>
      <c r="C35" s="10">
        <v>1</v>
      </c>
      <c r="D35" s="11">
        <v>38551</v>
      </c>
      <c r="E35" s="5">
        <v>5</v>
      </c>
      <c r="F35" s="7">
        <v>5.19</v>
      </c>
      <c r="G35" s="7">
        <v>1.17</v>
      </c>
      <c r="H35" s="7">
        <f t="shared" si="15"/>
        <v>22.543352601156069</v>
      </c>
      <c r="I35" s="7">
        <v>4.01</v>
      </c>
      <c r="J35" s="8">
        <v>0</v>
      </c>
      <c r="K35" s="7">
        <f t="shared" si="16"/>
        <v>0</v>
      </c>
      <c r="L35" s="28">
        <f t="shared" si="17"/>
        <v>77.456647398843941</v>
      </c>
      <c r="M35" s="8">
        <f t="shared" si="18"/>
        <v>0</v>
      </c>
      <c r="N35" s="21">
        <f t="shared" si="19"/>
        <v>100</v>
      </c>
    </row>
    <row r="36" spans="1:14">
      <c r="A36" s="91"/>
      <c r="B36" s="4" t="s">
        <v>71</v>
      </c>
      <c r="C36" s="10">
        <v>1</v>
      </c>
      <c r="D36" s="11">
        <v>38560</v>
      </c>
      <c r="E36" s="5">
        <v>4</v>
      </c>
      <c r="F36" s="7">
        <v>4.7699999999999996</v>
      </c>
      <c r="G36" s="7">
        <v>0.75</v>
      </c>
      <c r="H36" s="7">
        <f t="shared" si="15"/>
        <v>15.723270440251573</v>
      </c>
      <c r="I36" s="7">
        <v>4.0199999999999996</v>
      </c>
      <c r="J36" s="8">
        <v>0</v>
      </c>
      <c r="K36" s="7">
        <f t="shared" si="16"/>
        <v>0</v>
      </c>
      <c r="L36" s="28">
        <f t="shared" si="17"/>
        <v>84.276729559748418</v>
      </c>
      <c r="M36" s="8">
        <f t="shared" si="18"/>
        <v>0</v>
      </c>
      <c r="N36" s="21">
        <f t="shared" si="19"/>
        <v>100</v>
      </c>
    </row>
    <row r="37" spans="1:14">
      <c r="A37" s="91"/>
      <c r="B37" s="4" t="s">
        <v>77</v>
      </c>
      <c r="C37" s="10" t="s">
        <v>12</v>
      </c>
      <c r="D37" s="11">
        <v>38524</v>
      </c>
      <c r="E37" s="5">
        <v>5</v>
      </c>
      <c r="F37" s="7">
        <v>6.89</v>
      </c>
      <c r="G37" s="7">
        <v>0.11</v>
      </c>
      <c r="H37" s="7">
        <f t="shared" si="15"/>
        <v>1.5965166908563135</v>
      </c>
      <c r="I37" s="7">
        <v>6.8</v>
      </c>
      <c r="J37" s="8">
        <v>0</v>
      </c>
      <c r="K37" s="7">
        <f t="shared" si="16"/>
        <v>0</v>
      </c>
      <c r="L37" s="28">
        <f t="shared" si="17"/>
        <v>98.403483309143681</v>
      </c>
      <c r="M37" s="8">
        <f t="shared" si="18"/>
        <v>0</v>
      </c>
      <c r="N37" s="21">
        <f t="shared" si="19"/>
        <v>100</v>
      </c>
    </row>
    <row r="38" spans="1:14">
      <c r="A38" s="91"/>
      <c r="B38" s="4" t="s">
        <v>77</v>
      </c>
      <c r="C38" s="10" t="s">
        <v>12</v>
      </c>
      <c r="D38" s="11">
        <v>38536</v>
      </c>
      <c r="E38" s="5">
        <v>4</v>
      </c>
      <c r="F38" s="7">
        <v>4.3499999999999996</v>
      </c>
      <c r="G38" s="7">
        <v>0.04</v>
      </c>
      <c r="H38" s="7">
        <f t="shared" si="15"/>
        <v>0.91954022988505757</v>
      </c>
      <c r="I38" s="7">
        <v>4.32</v>
      </c>
      <c r="J38" s="8">
        <v>0</v>
      </c>
      <c r="K38" s="7">
        <f t="shared" si="16"/>
        <v>0</v>
      </c>
      <c r="L38" s="28">
        <f t="shared" si="17"/>
        <v>99.080459770114942</v>
      </c>
      <c r="M38" s="8">
        <f t="shared" si="18"/>
        <v>0</v>
      </c>
      <c r="N38" s="21">
        <f t="shared" si="19"/>
        <v>100</v>
      </c>
    </row>
    <row r="39" spans="1:14">
      <c r="A39" s="91"/>
      <c r="B39" s="4" t="s">
        <v>77</v>
      </c>
      <c r="C39" s="10">
        <v>1</v>
      </c>
      <c r="D39" s="11">
        <v>38555</v>
      </c>
      <c r="E39" s="5">
        <v>4</v>
      </c>
      <c r="F39" s="7">
        <v>4.54</v>
      </c>
      <c r="G39" s="7">
        <v>0</v>
      </c>
      <c r="H39" s="7">
        <f t="shared" si="15"/>
        <v>0</v>
      </c>
      <c r="I39" s="7">
        <v>4.5599999999999996</v>
      </c>
      <c r="J39" s="8">
        <v>0.49</v>
      </c>
      <c r="K39" s="7">
        <f t="shared" si="16"/>
        <v>10.79295154185022</v>
      </c>
      <c r="L39" s="28">
        <f t="shared" si="17"/>
        <v>89.207048458149785</v>
      </c>
      <c r="M39" s="8">
        <f t="shared" si="18"/>
        <v>10.745614035087719</v>
      </c>
      <c r="N39" s="21">
        <f t="shared" si="19"/>
        <v>89.254385964912274</v>
      </c>
    </row>
    <row r="40" spans="1:14">
      <c r="A40" s="91"/>
      <c r="B40" s="4" t="s">
        <v>77</v>
      </c>
      <c r="C40" s="10" t="s">
        <v>78</v>
      </c>
      <c r="D40" s="11">
        <v>38565</v>
      </c>
      <c r="E40" s="5">
        <v>4</v>
      </c>
      <c r="F40" s="7">
        <v>5.92</v>
      </c>
      <c r="G40" s="7">
        <v>0</v>
      </c>
      <c r="H40" s="7">
        <f t="shared" si="15"/>
        <v>0</v>
      </c>
      <c r="I40" s="7">
        <v>5.92</v>
      </c>
      <c r="J40" s="8">
        <f>(0+0.25)/2</f>
        <v>0.125</v>
      </c>
      <c r="K40" s="7">
        <f t="shared" si="16"/>
        <v>2.1114864864864864</v>
      </c>
      <c r="L40" s="28">
        <f t="shared" si="17"/>
        <v>97.888513513513516</v>
      </c>
      <c r="M40" s="8">
        <f t="shared" si="18"/>
        <v>2.1114864864864864</v>
      </c>
      <c r="N40" s="21">
        <f t="shared" si="19"/>
        <v>97.888513513513516</v>
      </c>
    </row>
    <row r="41" spans="1:14">
      <c r="A41" s="91"/>
      <c r="B41" s="4" t="s">
        <v>77</v>
      </c>
      <c r="C41" s="10" t="s">
        <v>16</v>
      </c>
      <c r="D41" s="11">
        <v>38572</v>
      </c>
      <c r="E41" s="5">
        <v>3</v>
      </c>
      <c r="F41" s="7">
        <v>4.18</v>
      </c>
      <c r="G41" s="7">
        <v>0.01</v>
      </c>
      <c r="H41" s="7">
        <f t="shared" si="15"/>
        <v>0.23923444976076558</v>
      </c>
      <c r="I41" s="7">
        <v>4.17</v>
      </c>
      <c r="J41" s="8">
        <v>0.96499999999999997</v>
      </c>
      <c r="K41" s="7">
        <f t="shared" si="16"/>
        <v>23.086124401913878</v>
      </c>
      <c r="L41" s="28">
        <f t="shared" si="17"/>
        <v>76.674641148325364</v>
      </c>
      <c r="M41" s="8">
        <f t="shared" si="18"/>
        <v>23.141486810551559</v>
      </c>
      <c r="N41" s="21">
        <f t="shared" si="19"/>
        <v>76.858513189448445</v>
      </c>
    </row>
    <row r="42" spans="1:14">
      <c r="A42" s="91"/>
      <c r="B42" s="4" t="s">
        <v>77</v>
      </c>
      <c r="C42" s="10" t="s">
        <v>14</v>
      </c>
      <c r="D42" s="11">
        <v>38579</v>
      </c>
      <c r="E42" s="5">
        <v>3</v>
      </c>
      <c r="F42" s="7">
        <v>4.2699999999999996</v>
      </c>
      <c r="G42" s="7">
        <v>0</v>
      </c>
      <c r="H42" s="7">
        <f t="shared" si="15"/>
        <v>0</v>
      </c>
      <c r="I42" s="7">
        <v>4.2699999999999996</v>
      </c>
      <c r="J42" s="8">
        <v>0</v>
      </c>
      <c r="K42" s="7">
        <f t="shared" si="16"/>
        <v>0</v>
      </c>
      <c r="L42" s="28">
        <f t="shared" si="17"/>
        <v>100</v>
      </c>
      <c r="M42" s="8">
        <f t="shared" si="18"/>
        <v>0</v>
      </c>
      <c r="N42" s="21">
        <f t="shared" si="19"/>
        <v>100</v>
      </c>
    </row>
    <row r="43" spans="1:14">
      <c r="A43" s="91"/>
      <c r="B43" s="4" t="s">
        <v>77</v>
      </c>
      <c r="C43" s="10">
        <v>1</v>
      </c>
      <c r="D43" s="11">
        <v>38587</v>
      </c>
      <c r="E43" s="5">
        <v>1</v>
      </c>
      <c r="F43" s="7">
        <v>2.2400000000000002</v>
      </c>
      <c r="G43" s="7">
        <v>0</v>
      </c>
      <c r="H43" s="7">
        <f t="shared" si="15"/>
        <v>0</v>
      </c>
      <c r="I43" s="7">
        <v>2.2400000000000002</v>
      </c>
      <c r="J43" s="8">
        <v>0.4</v>
      </c>
      <c r="K43" s="7">
        <f t="shared" si="16"/>
        <v>17.857142857142854</v>
      </c>
      <c r="L43" s="28">
        <f t="shared" si="17"/>
        <v>82.142857142857153</v>
      </c>
      <c r="M43" s="8">
        <f t="shared" si="18"/>
        <v>17.857142857142858</v>
      </c>
      <c r="N43" s="21">
        <f t="shared" si="19"/>
        <v>82.142857142857153</v>
      </c>
    </row>
    <row r="44" spans="1:14">
      <c r="A44" s="91"/>
      <c r="B44" s="4" t="s">
        <v>77</v>
      </c>
      <c r="C44" s="10" t="s">
        <v>33</v>
      </c>
      <c r="D44" s="11">
        <v>38599</v>
      </c>
      <c r="E44" s="5">
        <v>3</v>
      </c>
      <c r="F44" s="7">
        <v>3.55</v>
      </c>
      <c r="G44" s="7">
        <v>0</v>
      </c>
      <c r="H44" s="7">
        <f t="shared" si="15"/>
        <v>0</v>
      </c>
      <c r="I44" s="7">
        <v>3.55</v>
      </c>
      <c r="J44" s="8">
        <v>0.22500000000000001</v>
      </c>
      <c r="K44" s="7">
        <f t="shared" si="16"/>
        <v>6.3380281690140849</v>
      </c>
      <c r="L44" s="28">
        <f t="shared" si="17"/>
        <v>93.661971830985919</v>
      </c>
      <c r="M44" s="8">
        <f t="shared" si="18"/>
        <v>6.3380281690140841</v>
      </c>
      <c r="N44" s="21">
        <f t="shared" si="19"/>
        <v>93.661971830985919</v>
      </c>
    </row>
    <row r="45" spans="1:14">
      <c r="A45" s="91"/>
      <c r="B45" s="4" t="s">
        <v>77</v>
      </c>
      <c r="C45" s="10">
        <v>4</v>
      </c>
      <c r="D45" s="11">
        <v>38609</v>
      </c>
      <c r="E45" s="5">
        <v>3</v>
      </c>
      <c r="F45" s="7">
        <v>5.53</v>
      </c>
      <c r="G45" s="7">
        <v>0</v>
      </c>
      <c r="H45" s="7">
        <f t="shared" si="15"/>
        <v>0</v>
      </c>
      <c r="I45" s="7">
        <v>5.53</v>
      </c>
      <c r="J45" s="8">
        <v>1.07</v>
      </c>
      <c r="K45" s="7">
        <f t="shared" si="16"/>
        <v>19.34900542495479</v>
      </c>
      <c r="L45" s="28">
        <f t="shared" si="17"/>
        <v>80.650994575045203</v>
      </c>
      <c r="M45" s="8">
        <f t="shared" si="18"/>
        <v>19.349005424954793</v>
      </c>
      <c r="N45" s="21">
        <f t="shared" si="19"/>
        <v>80.650994575045203</v>
      </c>
    </row>
    <row r="46" spans="1:14">
      <c r="A46" s="91"/>
      <c r="B46" s="4" t="s">
        <v>77</v>
      </c>
      <c r="C46" s="10" t="s">
        <v>16</v>
      </c>
      <c r="D46" s="11">
        <v>38621</v>
      </c>
      <c r="E46" s="5">
        <v>3</v>
      </c>
      <c r="F46" s="7">
        <v>4.7300000000000004</v>
      </c>
      <c r="G46" s="7">
        <v>0</v>
      </c>
      <c r="H46" s="7">
        <f t="shared" si="15"/>
        <v>0</v>
      </c>
      <c r="I46" s="7">
        <v>4.7300000000000004</v>
      </c>
      <c r="J46" s="8">
        <v>1.01</v>
      </c>
      <c r="K46" s="7">
        <f t="shared" si="16"/>
        <v>21.353065539112048</v>
      </c>
      <c r="L46" s="28">
        <f t="shared" si="17"/>
        <v>78.646934460887948</v>
      </c>
      <c r="M46" s="8">
        <f t="shared" si="18"/>
        <v>21.353065539112048</v>
      </c>
      <c r="N46" s="21">
        <f t="shared" si="19"/>
        <v>78.646934460887948</v>
      </c>
    </row>
    <row r="47" spans="1:14" ht="15.75" thickBot="1">
      <c r="A47" s="90"/>
      <c r="B47" s="16" t="s">
        <v>77</v>
      </c>
      <c r="C47" s="12">
        <v>3</v>
      </c>
      <c r="D47" s="58">
        <v>38631</v>
      </c>
      <c r="E47" s="18">
        <v>2</v>
      </c>
      <c r="F47" s="19">
        <v>4.2</v>
      </c>
      <c r="G47" s="19">
        <v>0</v>
      </c>
      <c r="H47" s="19">
        <f t="shared" si="15"/>
        <v>0</v>
      </c>
      <c r="I47" s="19">
        <v>4.2</v>
      </c>
      <c r="J47" s="13">
        <v>0.31</v>
      </c>
      <c r="K47" s="19">
        <f t="shared" si="16"/>
        <v>7.3809523809523805</v>
      </c>
      <c r="L47" s="59">
        <f t="shared" si="17"/>
        <v>92.61904761904762</v>
      </c>
      <c r="M47" s="13">
        <f t="shared" si="18"/>
        <v>7.3809523809523814</v>
      </c>
      <c r="N47" s="22">
        <f t="shared" si="19"/>
        <v>92.61904761904762</v>
      </c>
    </row>
    <row r="48" spans="1:14">
      <c r="A48" s="89">
        <v>2006</v>
      </c>
      <c r="B48" s="68" t="s">
        <v>65</v>
      </c>
      <c r="C48" s="60">
        <v>1</v>
      </c>
      <c r="D48" s="61">
        <v>38824</v>
      </c>
      <c r="E48" s="52">
        <v>2</v>
      </c>
      <c r="F48" s="62">
        <v>4.63</v>
      </c>
      <c r="G48" s="62">
        <v>0.4</v>
      </c>
      <c r="H48" s="62">
        <f t="shared" ref="H48:H62" si="20">100*G48/F48</f>
        <v>8.639308855291576</v>
      </c>
      <c r="I48" s="62">
        <v>4.24</v>
      </c>
      <c r="J48" s="57">
        <v>0.43</v>
      </c>
      <c r="K48" s="62">
        <f t="shared" ref="K48:K62" si="21">100*J48/F48</f>
        <v>9.2872570194384458</v>
      </c>
      <c r="L48" s="63">
        <f t="shared" ref="L48:L62" si="22">100*(F48-G48-J48)/F48</f>
        <v>82.073434125269969</v>
      </c>
      <c r="M48" s="57">
        <f t="shared" ref="M48:M62" si="23">J48/I48*100</f>
        <v>10.141509433962263</v>
      </c>
      <c r="N48" s="20">
        <f t="shared" ref="N48:N62" si="24">(I48-J48)/I48*100</f>
        <v>89.85849056603773</v>
      </c>
    </row>
    <row r="49" spans="1:14">
      <c r="A49" s="91"/>
      <c r="B49" s="4" t="s">
        <v>65</v>
      </c>
      <c r="C49" s="10">
        <v>1</v>
      </c>
      <c r="D49" s="11">
        <v>38898</v>
      </c>
      <c r="E49" s="5">
        <v>3</v>
      </c>
      <c r="F49" s="7">
        <v>5.18</v>
      </c>
      <c r="G49" s="7">
        <v>0.23</v>
      </c>
      <c r="H49" s="7">
        <f t="shared" si="20"/>
        <v>4.4401544401544406</v>
      </c>
      <c r="I49" s="7">
        <v>4.95</v>
      </c>
      <c r="J49" s="8">
        <v>0</v>
      </c>
      <c r="K49" s="7">
        <f t="shared" si="21"/>
        <v>0</v>
      </c>
      <c r="L49" s="28">
        <f t="shared" si="22"/>
        <v>95.559845559845556</v>
      </c>
      <c r="M49" s="8">
        <f t="shared" si="23"/>
        <v>0</v>
      </c>
      <c r="N49" s="21">
        <f t="shared" si="24"/>
        <v>100</v>
      </c>
    </row>
    <row r="50" spans="1:14">
      <c r="A50" s="91"/>
      <c r="B50" s="4" t="s">
        <v>65</v>
      </c>
      <c r="C50" s="10">
        <v>1</v>
      </c>
      <c r="D50" s="11">
        <v>38916</v>
      </c>
      <c r="E50" s="5">
        <v>3</v>
      </c>
      <c r="F50" s="7">
        <v>6.17</v>
      </c>
      <c r="G50" s="7">
        <v>0.7</v>
      </c>
      <c r="H50" s="7">
        <f t="shared" si="20"/>
        <v>11.345218800648299</v>
      </c>
      <c r="I50" s="7">
        <v>5.46</v>
      </c>
      <c r="J50" s="8">
        <v>0</v>
      </c>
      <c r="K50" s="7">
        <f t="shared" si="21"/>
        <v>0</v>
      </c>
      <c r="L50" s="28">
        <f t="shared" si="22"/>
        <v>88.654781199351703</v>
      </c>
      <c r="M50" s="8">
        <f t="shared" si="23"/>
        <v>0</v>
      </c>
      <c r="N50" s="21">
        <f t="shared" si="24"/>
        <v>100</v>
      </c>
    </row>
    <row r="51" spans="1:14">
      <c r="A51" s="91"/>
      <c r="B51" s="4" t="s">
        <v>65</v>
      </c>
      <c r="C51" s="10">
        <v>1</v>
      </c>
      <c r="D51" s="11">
        <v>38945</v>
      </c>
      <c r="E51" s="5">
        <v>3</v>
      </c>
      <c r="F51" s="7">
        <v>6.15</v>
      </c>
      <c r="G51" s="7">
        <v>0.37</v>
      </c>
      <c r="H51" s="7">
        <f t="shared" si="20"/>
        <v>6.0162601626016254</v>
      </c>
      <c r="I51" s="7">
        <v>5.79</v>
      </c>
      <c r="J51" s="8">
        <v>0.86</v>
      </c>
      <c r="K51" s="7">
        <f t="shared" si="21"/>
        <v>13.983739837398373</v>
      </c>
      <c r="L51" s="28">
        <f t="shared" si="22"/>
        <v>80</v>
      </c>
      <c r="M51" s="8">
        <f t="shared" si="23"/>
        <v>14.853195164075995</v>
      </c>
      <c r="N51" s="21">
        <f t="shared" si="24"/>
        <v>85.146804835924002</v>
      </c>
    </row>
    <row r="52" spans="1:14">
      <c r="A52" s="91"/>
      <c r="B52" s="4" t="s">
        <v>66</v>
      </c>
      <c r="C52" s="10">
        <v>1</v>
      </c>
      <c r="D52" s="11">
        <v>38855</v>
      </c>
      <c r="E52" s="5">
        <v>3</v>
      </c>
      <c r="F52" s="7">
        <v>4.78</v>
      </c>
      <c r="G52" s="7">
        <v>0</v>
      </c>
      <c r="H52" s="7">
        <f t="shared" si="20"/>
        <v>0</v>
      </c>
      <c r="I52" s="7">
        <v>4.78</v>
      </c>
      <c r="J52" s="8">
        <v>1.68</v>
      </c>
      <c r="K52" s="7">
        <f t="shared" si="21"/>
        <v>35.146443514644346</v>
      </c>
      <c r="L52" s="28">
        <f t="shared" si="22"/>
        <v>64.853556485355654</v>
      </c>
      <c r="M52" s="8">
        <f t="shared" si="23"/>
        <v>35.146443514644346</v>
      </c>
      <c r="N52" s="21">
        <f t="shared" si="24"/>
        <v>64.853556485355654</v>
      </c>
    </row>
    <row r="53" spans="1:14">
      <c r="A53" s="91"/>
      <c r="B53" s="4" t="s">
        <v>66</v>
      </c>
      <c r="C53" s="10">
        <v>2</v>
      </c>
      <c r="D53" s="11">
        <v>38864</v>
      </c>
      <c r="E53" s="5">
        <v>3</v>
      </c>
      <c r="F53" s="7">
        <v>4.79</v>
      </c>
      <c r="G53" s="7">
        <v>0</v>
      </c>
      <c r="H53" s="7">
        <f t="shared" si="20"/>
        <v>0</v>
      </c>
      <c r="I53" s="7">
        <v>4.79</v>
      </c>
      <c r="J53" s="8">
        <v>0.84</v>
      </c>
      <c r="K53" s="7">
        <f t="shared" si="21"/>
        <v>17.53653444676409</v>
      </c>
      <c r="L53" s="28">
        <f t="shared" si="22"/>
        <v>82.463465553235906</v>
      </c>
      <c r="M53" s="8">
        <f t="shared" si="23"/>
        <v>17.53653444676409</v>
      </c>
      <c r="N53" s="21">
        <f t="shared" si="24"/>
        <v>82.46346555323592</v>
      </c>
    </row>
    <row r="54" spans="1:14">
      <c r="A54" s="91"/>
      <c r="B54" s="4" t="s">
        <v>66</v>
      </c>
      <c r="C54" s="10" t="s">
        <v>14</v>
      </c>
      <c r="D54" s="11">
        <v>38905</v>
      </c>
      <c r="E54" s="5">
        <v>2</v>
      </c>
      <c r="F54" s="7">
        <v>3.51</v>
      </c>
      <c r="G54" s="7">
        <v>0.23</v>
      </c>
      <c r="H54" s="7">
        <f t="shared" si="20"/>
        <v>6.5527065527065531</v>
      </c>
      <c r="I54" s="7">
        <v>3.28</v>
      </c>
      <c r="J54" s="8">
        <v>0</v>
      </c>
      <c r="K54" s="7">
        <f t="shared" si="21"/>
        <v>0</v>
      </c>
      <c r="L54" s="28">
        <f t="shared" si="22"/>
        <v>93.447293447293447</v>
      </c>
      <c r="M54" s="8">
        <f t="shared" si="23"/>
        <v>0</v>
      </c>
      <c r="N54" s="21">
        <f t="shared" si="24"/>
        <v>100</v>
      </c>
    </row>
    <row r="55" spans="1:14">
      <c r="A55" s="91"/>
      <c r="B55" s="4" t="s">
        <v>67</v>
      </c>
      <c r="C55" s="10">
        <v>1</v>
      </c>
      <c r="D55" s="11">
        <v>38882</v>
      </c>
      <c r="E55" s="5">
        <v>3</v>
      </c>
      <c r="F55" s="7">
        <v>2.0099999999999998</v>
      </c>
      <c r="G55" s="7">
        <v>7.0000000000000007E-2</v>
      </c>
      <c r="H55" s="7">
        <f t="shared" si="20"/>
        <v>3.4825870646766179</v>
      </c>
      <c r="I55" s="7">
        <v>1.94</v>
      </c>
      <c r="J55" s="8">
        <v>0</v>
      </c>
      <c r="K55" s="7">
        <f t="shared" si="21"/>
        <v>0</v>
      </c>
      <c r="L55" s="28">
        <f t="shared" si="22"/>
        <v>96.517412935323378</v>
      </c>
      <c r="M55" s="8">
        <f t="shared" si="23"/>
        <v>0</v>
      </c>
      <c r="N55" s="21">
        <f t="shared" si="24"/>
        <v>100</v>
      </c>
    </row>
    <row r="56" spans="1:14">
      <c r="A56" s="91"/>
      <c r="B56" s="4" t="s">
        <v>67</v>
      </c>
      <c r="C56" s="10">
        <v>1</v>
      </c>
      <c r="D56" s="11">
        <v>38891</v>
      </c>
      <c r="E56" s="5">
        <v>3</v>
      </c>
      <c r="F56" s="7">
        <v>2.2200000000000002</v>
      </c>
      <c r="G56" s="7">
        <v>0.03</v>
      </c>
      <c r="H56" s="7">
        <f t="shared" si="20"/>
        <v>1.3513513513513513</v>
      </c>
      <c r="I56" s="7">
        <v>2.19</v>
      </c>
      <c r="J56" s="8">
        <v>0.18</v>
      </c>
      <c r="K56" s="7">
        <f t="shared" si="21"/>
        <v>8.108108108108107</v>
      </c>
      <c r="L56" s="28">
        <f t="shared" si="22"/>
        <v>90.540540540540547</v>
      </c>
      <c r="M56" s="8">
        <f t="shared" si="23"/>
        <v>8.2191780821917799</v>
      </c>
      <c r="N56" s="21">
        <f t="shared" si="24"/>
        <v>91.780821917808211</v>
      </c>
    </row>
    <row r="57" spans="1:14">
      <c r="A57" s="91"/>
      <c r="B57" s="4" t="s">
        <v>67</v>
      </c>
      <c r="C57" s="10">
        <v>1</v>
      </c>
      <c r="D57" s="11">
        <v>38903</v>
      </c>
      <c r="E57" s="5">
        <v>3</v>
      </c>
      <c r="F57" s="7">
        <v>2.13</v>
      </c>
      <c r="G57" s="7">
        <v>0.3</v>
      </c>
      <c r="H57" s="7">
        <f t="shared" si="20"/>
        <v>14.084507042253522</v>
      </c>
      <c r="I57" s="7">
        <v>1.83</v>
      </c>
      <c r="J57" s="8">
        <v>0.27</v>
      </c>
      <c r="K57" s="7">
        <f t="shared" si="21"/>
        <v>12.67605633802817</v>
      </c>
      <c r="L57" s="28">
        <f t="shared" si="22"/>
        <v>73.239436619718305</v>
      </c>
      <c r="M57" s="8">
        <f t="shared" si="23"/>
        <v>14.754098360655737</v>
      </c>
      <c r="N57" s="21">
        <f t="shared" si="24"/>
        <v>85.245901639344254</v>
      </c>
    </row>
    <row r="58" spans="1:14">
      <c r="A58" s="91"/>
      <c r="B58" s="4" t="s">
        <v>67</v>
      </c>
      <c r="C58" s="10">
        <v>1</v>
      </c>
      <c r="D58" s="11">
        <v>38938</v>
      </c>
      <c r="E58" s="5">
        <v>3</v>
      </c>
      <c r="F58" s="7">
        <v>2.27</v>
      </c>
      <c r="G58" s="7">
        <v>0.38</v>
      </c>
      <c r="H58" s="7">
        <f t="shared" si="20"/>
        <v>16.740088105726873</v>
      </c>
      <c r="I58" s="7">
        <v>1.89</v>
      </c>
      <c r="J58" s="8">
        <v>0</v>
      </c>
      <c r="K58" s="7">
        <f t="shared" si="21"/>
        <v>0</v>
      </c>
      <c r="L58" s="28">
        <f t="shared" si="22"/>
        <v>83.259911894273131</v>
      </c>
      <c r="M58" s="8">
        <f t="shared" si="23"/>
        <v>0</v>
      </c>
      <c r="N58" s="21">
        <f t="shared" si="24"/>
        <v>100</v>
      </c>
    </row>
    <row r="59" spans="1:14">
      <c r="A59" s="91"/>
      <c r="B59" s="4" t="s">
        <v>69</v>
      </c>
      <c r="C59" s="10" t="s">
        <v>16</v>
      </c>
      <c r="D59" s="11">
        <v>38896</v>
      </c>
      <c r="E59" s="5">
        <v>3</v>
      </c>
      <c r="F59" s="7">
        <v>8.51</v>
      </c>
      <c r="G59" s="7">
        <v>0.19</v>
      </c>
      <c r="H59" s="7">
        <f t="shared" si="20"/>
        <v>2.2326674500587544</v>
      </c>
      <c r="I59" s="7">
        <v>8.33</v>
      </c>
      <c r="J59" s="8">
        <v>0</v>
      </c>
      <c r="K59" s="7">
        <f t="shared" si="21"/>
        <v>0</v>
      </c>
      <c r="L59" s="28">
        <f t="shared" si="22"/>
        <v>97.767332549941244</v>
      </c>
      <c r="M59" s="8">
        <f t="shared" si="23"/>
        <v>0</v>
      </c>
      <c r="N59" s="21">
        <f t="shared" si="24"/>
        <v>100</v>
      </c>
    </row>
    <row r="60" spans="1:14">
      <c r="A60" s="91"/>
      <c r="B60" s="4" t="s">
        <v>70</v>
      </c>
      <c r="C60" s="10">
        <v>1</v>
      </c>
      <c r="D60" s="11">
        <v>38810</v>
      </c>
      <c r="E60" s="5">
        <v>3</v>
      </c>
      <c r="F60" s="7">
        <v>9.8000000000000007</v>
      </c>
      <c r="G60" s="7">
        <v>0.05</v>
      </c>
      <c r="H60" s="7">
        <f t="shared" si="20"/>
        <v>0.51020408163265307</v>
      </c>
      <c r="I60" s="7">
        <v>9.75</v>
      </c>
      <c r="J60" s="8">
        <v>6.52</v>
      </c>
      <c r="K60" s="7">
        <f t="shared" si="21"/>
        <v>66.530612244897952</v>
      </c>
      <c r="L60" s="28">
        <f t="shared" si="22"/>
        <v>32.95918367346939</v>
      </c>
      <c r="M60" s="8">
        <f t="shared" si="23"/>
        <v>66.871794871794862</v>
      </c>
      <c r="N60" s="21">
        <f t="shared" si="24"/>
        <v>33.128205128205138</v>
      </c>
    </row>
    <row r="61" spans="1:14">
      <c r="A61" s="91"/>
      <c r="B61" s="4" t="s">
        <v>70</v>
      </c>
      <c r="C61" s="10">
        <v>1</v>
      </c>
      <c r="D61" s="11">
        <v>38903</v>
      </c>
      <c r="E61" s="5">
        <v>2</v>
      </c>
      <c r="F61" s="7">
        <v>5.51</v>
      </c>
      <c r="G61" s="7">
        <v>0.28999999999999998</v>
      </c>
      <c r="H61" s="7">
        <f t="shared" si="20"/>
        <v>5.2631578947368416</v>
      </c>
      <c r="I61" s="7">
        <v>5.22</v>
      </c>
      <c r="J61" s="8">
        <v>0</v>
      </c>
      <c r="K61" s="7">
        <f t="shared" si="21"/>
        <v>0</v>
      </c>
      <c r="L61" s="28">
        <f t="shared" si="22"/>
        <v>94.736842105263165</v>
      </c>
      <c r="M61" s="8">
        <f t="shared" si="23"/>
        <v>0</v>
      </c>
      <c r="N61" s="21">
        <f t="shared" si="24"/>
        <v>100</v>
      </c>
    </row>
    <row r="62" spans="1:14" ht="15.75" thickBot="1">
      <c r="A62" s="90"/>
      <c r="B62" s="16" t="s">
        <v>71</v>
      </c>
      <c r="C62" s="12">
        <v>1</v>
      </c>
      <c r="D62" s="58">
        <v>38904</v>
      </c>
      <c r="E62" s="18">
        <v>2</v>
      </c>
      <c r="F62" s="19">
        <v>6.05</v>
      </c>
      <c r="G62" s="19">
        <v>0.12</v>
      </c>
      <c r="H62" s="19">
        <f t="shared" si="20"/>
        <v>1.9834710743801653</v>
      </c>
      <c r="I62" s="19">
        <v>5.94</v>
      </c>
      <c r="J62" s="13">
        <v>0.69</v>
      </c>
      <c r="K62" s="19">
        <f t="shared" si="21"/>
        <v>11.404958677685951</v>
      </c>
      <c r="L62" s="59">
        <f t="shared" si="22"/>
        <v>86.611570247933884</v>
      </c>
      <c r="M62" s="13">
        <f t="shared" si="23"/>
        <v>11.616161616161614</v>
      </c>
      <c r="N62" s="22">
        <f t="shared" si="24"/>
        <v>88.383838383838381</v>
      </c>
    </row>
    <row r="63" spans="1:14">
      <c r="A63" s="89">
        <v>2008</v>
      </c>
      <c r="B63" s="68" t="s">
        <v>66</v>
      </c>
      <c r="C63" s="60" t="s">
        <v>16</v>
      </c>
      <c r="D63" s="61">
        <v>39623</v>
      </c>
      <c r="E63" s="60">
        <v>7</v>
      </c>
      <c r="F63" s="57">
        <v>6.39</v>
      </c>
      <c r="G63" s="57">
        <v>0.25</v>
      </c>
      <c r="H63" s="57">
        <f t="shared" ref="H63:H79" si="25">100*G63/F63</f>
        <v>3.9123630672926448</v>
      </c>
      <c r="I63" s="57">
        <v>6.15</v>
      </c>
      <c r="J63" s="57">
        <v>0</v>
      </c>
      <c r="K63" s="57">
        <f t="shared" ref="K63:K79" si="26">100*J63/F63</f>
        <v>0</v>
      </c>
      <c r="L63" s="63">
        <f t="shared" ref="L63:L79" si="27">100*(F63-G63-J63)/F63</f>
        <v>96.087636932707355</v>
      </c>
      <c r="M63" s="57">
        <f t="shared" ref="M63:M79" si="28">J63/I63*100</f>
        <v>0</v>
      </c>
      <c r="N63" s="20">
        <f t="shared" ref="N63:N79" si="29">(I63-J63)/I63*100</f>
        <v>100</v>
      </c>
    </row>
    <row r="64" spans="1:14">
      <c r="A64" s="91"/>
      <c r="B64" s="4" t="s">
        <v>66</v>
      </c>
      <c r="C64" s="10">
        <v>2</v>
      </c>
      <c r="D64" s="11">
        <v>39724</v>
      </c>
      <c r="E64" s="10">
        <v>3</v>
      </c>
      <c r="F64" s="8">
        <v>4.62</v>
      </c>
      <c r="G64" s="8">
        <v>0</v>
      </c>
      <c r="H64" s="8">
        <f t="shared" si="25"/>
        <v>0</v>
      </c>
      <c r="I64" s="8">
        <v>4.62</v>
      </c>
      <c r="J64" s="8">
        <v>0</v>
      </c>
      <c r="K64" s="8">
        <f>100*J64/F64</f>
        <v>0</v>
      </c>
      <c r="L64" s="28">
        <f t="shared" si="27"/>
        <v>100</v>
      </c>
      <c r="M64" s="8">
        <f t="shared" si="28"/>
        <v>0</v>
      </c>
      <c r="N64" s="21">
        <f t="shared" si="29"/>
        <v>100</v>
      </c>
    </row>
    <row r="65" spans="1:14">
      <c r="A65" s="91"/>
      <c r="B65" s="4" t="s">
        <v>66</v>
      </c>
      <c r="C65" s="10">
        <v>2</v>
      </c>
      <c r="D65" s="11">
        <v>39744</v>
      </c>
      <c r="E65" s="10">
        <v>1</v>
      </c>
      <c r="F65" s="8">
        <v>0.89</v>
      </c>
      <c r="G65" s="8">
        <v>0.01</v>
      </c>
      <c r="H65" s="8">
        <f t="shared" si="25"/>
        <v>1.1235955056179776</v>
      </c>
      <c r="I65" s="8">
        <v>0.87360000000000004</v>
      </c>
      <c r="J65" s="8">
        <v>0</v>
      </c>
      <c r="K65" s="8">
        <f t="shared" si="26"/>
        <v>0</v>
      </c>
      <c r="L65" s="28">
        <f t="shared" si="27"/>
        <v>98.876404494382015</v>
      </c>
      <c r="M65" s="8">
        <f t="shared" si="28"/>
        <v>0</v>
      </c>
      <c r="N65" s="21">
        <f t="shared" si="29"/>
        <v>100</v>
      </c>
    </row>
    <row r="66" spans="1:14">
      <c r="A66" s="91"/>
      <c r="B66" s="4" t="s">
        <v>82</v>
      </c>
      <c r="C66" s="10">
        <v>1</v>
      </c>
      <c r="D66" s="11">
        <v>39616</v>
      </c>
      <c r="E66" s="10">
        <v>7</v>
      </c>
      <c r="F66" s="8">
        <v>7.71</v>
      </c>
      <c r="G66" s="8">
        <v>0.62</v>
      </c>
      <c r="H66" s="8">
        <f t="shared" si="25"/>
        <v>8.0415045395590141</v>
      </c>
      <c r="I66" s="8">
        <v>7.08</v>
      </c>
      <c r="J66" s="8">
        <v>1.47</v>
      </c>
      <c r="K66" s="8">
        <f t="shared" si="26"/>
        <v>19.066147859922179</v>
      </c>
      <c r="L66" s="28">
        <f t="shared" si="27"/>
        <v>72.892347600518804</v>
      </c>
      <c r="M66" s="8">
        <f t="shared" si="28"/>
        <v>20.762711864406779</v>
      </c>
      <c r="N66" s="21">
        <f t="shared" si="29"/>
        <v>79.237288135593218</v>
      </c>
    </row>
    <row r="67" spans="1:14">
      <c r="A67" s="91"/>
      <c r="B67" s="4" t="s">
        <v>82</v>
      </c>
      <c r="C67" s="10">
        <v>1</v>
      </c>
      <c r="D67" s="11">
        <v>39630</v>
      </c>
      <c r="E67" s="10">
        <v>5</v>
      </c>
      <c r="F67" s="8">
        <v>5.5</v>
      </c>
      <c r="G67" s="8">
        <v>0.41</v>
      </c>
      <c r="H67" s="8">
        <f t="shared" si="25"/>
        <v>7.4545454545454541</v>
      </c>
      <c r="I67" s="8">
        <v>5.09</v>
      </c>
      <c r="J67" s="8">
        <v>2.2400000000000002</v>
      </c>
      <c r="K67" s="8">
        <f t="shared" si="26"/>
        <v>40.727272727272734</v>
      </c>
      <c r="L67" s="28">
        <f t="shared" si="27"/>
        <v>51.818181818181806</v>
      </c>
      <c r="M67" s="8">
        <f t="shared" si="28"/>
        <v>44.007858546168968</v>
      </c>
      <c r="N67" s="21">
        <f t="shared" si="29"/>
        <v>55.992141453831032</v>
      </c>
    </row>
    <row r="68" spans="1:14">
      <c r="A68" s="91"/>
      <c r="B68" s="4" t="s">
        <v>82</v>
      </c>
      <c r="C68" s="10">
        <v>1</v>
      </c>
      <c r="D68" s="11">
        <v>39656</v>
      </c>
      <c r="E68" s="10">
        <v>2</v>
      </c>
      <c r="F68" s="8">
        <v>2.6</v>
      </c>
      <c r="G68" s="8">
        <v>0</v>
      </c>
      <c r="H68" s="8">
        <f t="shared" si="25"/>
        <v>0</v>
      </c>
      <c r="I68" s="8">
        <v>2.5968</v>
      </c>
      <c r="J68" s="8">
        <v>0</v>
      </c>
      <c r="K68" s="8">
        <f t="shared" si="26"/>
        <v>0</v>
      </c>
      <c r="L68" s="28">
        <f t="shared" si="27"/>
        <v>100</v>
      </c>
      <c r="M68" s="8">
        <f t="shared" si="28"/>
        <v>0</v>
      </c>
      <c r="N68" s="21">
        <f t="shared" si="29"/>
        <v>100</v>
      </c>
    </row>
    <row r="69" spans="1:14">
      <c r="A69" s="91"/>
      <c r="B69" s="4" t="s">
        <v>82</v>
      </c>
      <c r="C69" s="10">
        <v>1</v>
      </c>
      <c r="D69" s="11">
        <v>39664</v>
      </c>
      <c r="E69" s="10">
        <v>5</v>
      </c>
      <c r="F69" s="8">
        <v>8.9700000000000006</v>
      </c>
      <c r="G69" s="8">
        <v>0</v>
      </c>
      <c r="H69" s="8">
        <f t="shared" si="25"/>
        <v>0</v>
      </c>
      <c r="I69" s="8">
        <v>8.98</v>
      </c>
      <c r="J69" s="8">
        <v>0</v>
      </c>
      <c r="K69" s="8">
        <f t="shared" si="26"/>
        <v>0</v>
      </c>
      <c r="L69" s="28">
        <f t="shared" si="27"/>
        <v>100</v>
      </c>
      <c r="M69" s="8">
        <f t="shared" si="28"/>
        <v>0</v>
      </c>
      <c r="N69" s="21">
        <f t="shared" si="29"/>
        <v>100</v>
      </c>
    </row>
    <row r="70" spans="1:14">
      <c r="A70" s="91"/>
      <c r="B70" s="4" t="s">
        <v>82</v>
      </c>
      <c r="C70" s="10">
        <v>1</v>
      </c>
      <c r="D70" s="11">
        <v>39694</v>
      </c>
      <c r="E70" s="10">
        <v>3</v>
      </c>
      <c r="F70" s="8">
        <v>2.4300000000000002</v>
      </c>
      <c r="G70" s="8">
        <v>0</v>
      </c>
      <c r="H70" s="8">
        <f t="shared" si="25"/>
        <v>0</v>
      </c>
      <c r="I70" s="8">
        <v>2.4300000000000002</v>
      </c>
      <c r="J70" s="8">
        <v>0</v>
      </c>
      <c r="K70" s="8">
        <f t="shared" si="26"/>
        <v>0</v>
      </c>
      <c r="L70" s="28">
        <f t="shared" si="27"/>
        <v>100</v>
      </c>
      <c r="M70" s="8">
        <f t="shared" si="28"/>
        <v>0</v>
      </c>
      <c r="N70" s="21">
        <f t="shared" si="29"/>
        <v>100</v>
      </c>
    </row>
    <row r="71" spans="1:14">
      <c r="A71" s="91"/>
      <c r="B71" s="4" t="s">
        <v>69</v>
      </c>
      <c r="C71" s="10">
        <v>1</v>
      </c>
      <c r="D71" s="11">
        <v>39637</v>
      </c>
      <c r="E71" s="10">
        <v>2</v>
      </c>
      <c r="F71" s="8">
        <v>7.48</v>
      </c>
      <c r="G71" s="8">
        <v>0.98</v>
      </c>
      <c r="H71" s="8">
        <f t="shared" si="25"/>
        <v>13.101604278074866</v>
      </c>
      <c r="I71" s="8">
        <v>6.5</v>
      </c>
      <c r="J71" s="8">
        <v>0.68</v>
      </c>
      <c r="K71" s="8">
        <f t="shared" si="26"/>
        <v>9.0909090909090899</v>
      </c>
      <c r="L71" s="28">
        <f t="shared" si="27"/>
        <v>77.807486631016033</v>
      </c>
      <c r="M71" s="8">
        <f t="shared" si="28"/>
        <v>10.461538461538462</v>
      </c>
      <c r="N71" s="21">
        <f t="shared" si="29"/>
        <v>89.538461538461547</v>
      </c>
    </row>
    <row r="72" spans="1:14">
      <c r="A72" s="91"/>
      <c r="B72" s="4" t="s">
        <v>69</v>
      </c>
      <c r="C72" s="10">
        <v>1</v>
      </c>
      <c r="D72" s="11">
        <v>39659</v>
      </c>
      <c r="E72" s="10">
        <v>4</v>
      </c>
      <c r="F72" s="8">
        <v>8.67</v>
      </c>
      <c r="G72" s="8">
        <v>0.33</v>
      </c>
      <c r="H72" s="8">
        <f t="shared" si="25"/>
        <v>3.8062283737024223</v>
      </c>
      <c r="I72" s="8">
        <v>8.34</v>
      </c>
      <c r="J72" s="8">
        <v>3.44</v>
      </c>
      <c r="K72" s="8">
        <f t="shared" si="26"/>
        <v>39.677047289504038</v>
      </c>
      <c r="L72" s="28">
        <f t="shared" si="27"/>
        <v>56.516724336793551</v>
      </c>
      <c r="M72" s="8">
        <f t="shared" si="28"/>
        <v>41.247002398081534</v>
      </c>
      <c r="N72" s="21">
        <f t="shared" si="29"/>
        <v>58.752997601918466</v>
      </c>
    </row>
    <row r="73" spans="1:14">
      <c r="A73" s="91"/>
      <c r="B73" s="4" t="s">
        <v>70</v>
      </c>
      <c r="C73" s="10">
        <v>1</v>
      </c>
      <c r="D73" s="11">
        <v>39622</v>
      </c>
      <c r="E73" s="10">
        <v>2</v>
      </c>
      <c r="F73" s="8">
        <v>6.14</v>
      </c>
      <c r="G73" s="8">
        <v>0.1</v>
      </c>
      <c r="H73" s="8">
        <f t="shared" si="25"/>
        <v>1.6286644951140066</v>
      </c>
      <c r="I73" s="8">
        <v>6.04</v>
      </c>
      <c r="J73" s="8">
        <v>0.69</v>
      </c>
      <c r="K73" s="8">
        <f t="shared" si="26"/>
        <v>11.237785016286646</v>
      </c>
      <c r="L73" s="28">
        <f t="shared" si="27"/>
        <v>87.133550488599354</v>
      </c>
      <c r="M73" s="8">
        <f t="shared" si="28"/>
        <v>11.423841059602648</v>
      </c>
      <c r="N73" s="21">
        <f t="shared" si="29"/>
        <v>88.576158940397349</v>
      </c>
    </row>
    <row r="74" spans="1:14">
      <c r="A74" s="91"/>
      <c r="B74" s="4" t="s">
        <v>70</v>
      </c>
      <c r="C74" s="10">
        <v>1</v>
      </c>
      <c r="D74" s="11">
        <v>39638</v>
      </c>
      <c r="E74" s="10">
        <v>2</v>
      </c>
      <c r="F74" s="8">
        <v>6.73</v>
      </c>
      <c r="G74" s="8">
        <v>0.46</v>
      </c>
      <c r="H74" s="8">
        <f t="shared" si="25"/>
        <v>6.8350668647845465</v>
      </c>
      <c r="I74" s="8">
        <v>6.2759999999999998</v>
      </c>
      <c r="J74" s="8">
        <v>3</v>
      </c>
      <c r="K74" s="8">
        <f t="shared" si="26"/>
        <v>44.576523031203564</v>
      </c>
      <c r="L74" s="28">
        <f t="shared" si="27"/>
        <v>48.588410104011892</v>
      </c>
      <c r="M74" s="8">
        <f t="shared" si="28"/>
        <v>47.801147227533463</v>
      </c>
      <c r="N74" s="21">
        <f t="shared" si="29"/>
        <v>52.198852772466545</v>
      </c>
    </row>
    <row r="75" spans="1:14">
      <c r="A75" s="91"/>
      <c r="B75" s="4" t="s">
        <v>70</v>
      </c>
      <c r="C75" s="10">
        <v>1</v>
      </c>
      <c r="D75" s="11">
        <v>39654</v>
      </c>
      <c r="E75" s="10">
        <v>3</v>
      </c>
      <c r="F75" s="8">
        <v>5.39</v>
      </c>
      <c r="G75" s="8">
        <v>0.19</v>
      </c>
      <c r="H75" s="8">
        <f t="shared" si="25"/>
        <v>3.5250463821892395</v>
      </c>
      <c r="I75" s="8">
        <v>5.2</v>
      </c>
      <c r="J75" s="8">
        <v>2.16</v>
      </c>
      <c r="K75" s="8">
        <f t="shared" si="26"/>
        <v>40.074211502782937</v>
      </c>
      <c r="L75" s="28">
        <f t="shared" si="27"/>
        <v>56.400742115027811</v>
      </c>
      <c r="M75" s="8">
        <f t="shared" si="28"/>
        <v>41.53846153846154</v>
      </c>
      <c r="N75" s="21">
        <f t="shared" si="29"/>
        <v>58.461538461538467</v>
      </c>
    </row>
    <row r="76" spans="1:14">
      <c r="A76" s="91"/>
      <c r="B76" s="4" t="s">
        <v>70</v>
      </c>
      <c r="C76" s="10">
        <v>1</v>
      </c>
      <c r="D76" s="11">
        <v>39723</v>
      </c>
      <c r="E76" s="10">
        <v>3</v>
      </c>
      <c r="F76" s="8">
        <v>7.65</v>
      </c>
      <c r="G76" s="8">
        <v>0.19</v>
      </c>
      <c r="H76" s="8">
        <f t="shared" si="25"/>
        <v>2.4836601307189543</v>
      </c>
      <c r="I76" s="8">
        <v>7.46</v>
      </c>
      <c r="J76" s="8">
        <v>0.56000000000000005</v>
      </c>
      <c r="K76" s="8">
        <f t="shared" si="26"/>
        <v>7.3202614379084974</v>
      </c>
      <c r="L76" s="28">
        <f t="shared" si="27"/>
        <v>90.196078431372541</v>
      </c>
      <c r="M76" s="8">
        <f t="shared" si="28"/>
        <v>7.5067024128686333</v>
      </c>
      <c r="N76" s="21">
        <f t="shared" si="29"/>
        <v>92.49329758713138</v>
      </c>
    </row>
    <row r="77" spans="1:14">
      <c r="A77" s="91"/>
      <c r="B77" s="4" t="s">
        <v>71</v>
      </c>
      <c r="C77" s="10">
        <v>1</v>
      </c>
      <c r="D77" s="11">
        <v>39639</v>
      </c>
      <c r="E77" s="10">
        <v>5</v>
      </c>
      <c r="F77" s="8">
        <v>7.39</v>
      </c>
      <c r="G77" s="8">
        <v>0.44</v>
      </c>
      <c r="H77" s="8">
        <f t="shared" si="25"/>
        <v>5.9539918809201628</v>
      </c>
      <c r="I77" s="8">
        <v>6.95</v>
      </c>
      <c r="J77" s="8">
        <v>1.29</v>
      </c>
      <c r="K77" s="8">
        <f t="shared" si="26"/>
        <v>17.456021650879567</v>
      </c>
      <c r="L77" s="28">
        <f t="shared" si="27"/>
        <v>76.589986468200252</v>
      </c>
      <c r="M77" s="8">
        <f t="shared" si="28"/>
        <v>18.561151079136689</v>
      </c>
      <c r="N77" s="21">
        <f t="shared" si="29"/>
        <v>81.438848920863308</v>
      </c>
    </row>
    <row r="78" spans="1:14">
      <c r="A78" s="91"/>
      <c r="B78" s="4" t="s">
        <v>71</v>
      </c>
      <c r="C78" s="10">
        <v>1</v>
      </c>
      <c r="D78" s="11">
        <v>39667</v>
      </c>
      <c r="E78" s="10">
        <v>4</v>
      </c>
      <c r="F78" s="8">
        <v>8.94</v>
      </c>
      <c r="G78" s="8">
        <v>0.24</v>
      </c>
      <c r="H78" s="8">
        <f t="shared" si="25"/>
        <v>2.6845637583892619</v>
      </c>
      <c r="I78" s="8">
        <v>8.6999999999999993</v>
      </c>
      <c r="J78" s="8">
        <v>4.29</v>
      </c>
      <c r="K78" s="8">
        <f t="shared" si="26"/>
        <v>47.986577181208055</v>
      </c>
      <c r="L78" s="28">
        <f t="shared" si="27"/>
        <v>49.328859060402678</v>
      </c>
      <c r="M78" s="8">
        <f t="shared" si="28"/>
        <v>49.310344827586214</v>
      </c>
      <c r="N78" s="21">
        <f t="shared" si="29"/>
        <v>50.689655172413786</v>
      </c>
    </row>
    <row r="79" spans="1:14" ht="15.75" thickBot="1">
      <c r="A79" s="90"/>
      <c r="B79" s="16" t="s">
        <v>71</v>
      </c>
      <c r="C79" s="12">
        <v>2</v>
      </c>
      <c r="D79" s="58">
        <v>39675</v>
      </c>
      <c r="E79" s="12">
        <v>4</v>
      </c>
      <c r="F79" s="13">
        <v>8.7100000000000009</v>
      </c>
      <c r="G79" s="13">
        <v>0.55000000000000004</v>
      </c>
      <c r="H79" s="13">
        <f t="shared" si="25"/>
        <v>6.3145809414466134</v>
      </c>
      <c r="I79" s="13">
        <v>8.16</v>
      </c>
      <c r="J79" s="13">
        <v>2.9</v>
      </c>
      <c r="K79" s="13">
        <f t="shared" si="26"/>
        <v>33.295063145809408</v>
      </c>
      <c r="L79" s="59">
        <f t="shared" si="27"/>
        <v>60.390355912743964</v>
      </c>
      <c r="M79" s="13">
        <f t="shared" si="28"/>
        <v>35.539215686274503</v>
      </c>
      <c r="N79" s="22">
        <f t="shared" si="29"/>
        <v>64.460784313725483</v>
      </c>
    </row>
  </sheetData>
  <mergeCells count="5">
    <mergeCell ref="A2:N2"/>
    <mergeCell ref="A3:A7"/>
    <mergeCell ref="A8:A47"/>
    <mergeCell ref="A48:A62"/>
    <mergeCell ref="A63:A7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F17" sqref="F17"/>
    </sheetView>
  </sheetViews>
  <sheetFormatPr defaultRowHeight="15"/>
  <cols>
    <col min="4" max="4" width="10.140625" customWidth="1"/>
    <col min="5" max="5" width="11.140625" customWidth="1"/>
    <col min="6" max="6" width="11.5703125" customWidth="1"/>
    <col min="7" max="7" width="12" customWidth="1"/>
    <col min="8" max="8" width="12.85546875" customWidth="1"/>
    <col min="9" max="9" width="11.42578125" customWidth="1"/>
    <col min="10" max="10" width="11.85546875" customWidth="1"/>
    <col min="11" max="11" width="13.28515625" customWidth="1"/>
    <col min="12" max="12" width="9" customWidth="1"/>
    <col min="13" max="13" width="16.85546875" customWidth="1"/>
    <col min="14" max="14" width="12.5703125" customWidth="1"/>
  </cols>
  <sheetData>
    <row r="1" spans="1:14" ht="46.5" customHeight="1" thickBot="1">
      <c r="A1" s="48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43</v>
      </c>
      <c r="I1" s="49" t="s">
        <v>7</v>
      </c>
      <c r="J1" s="49" t="s">
        <v>8</v>
      </c>
      <c r="K1" s="49" t="s">
        <v>44</v>
      </c>
      <c r="L1" s="49" t="s">
        <v>104</v>
      </c>
      <c r="M1" s="49" t="s">
        <v>93</v>
      </c>
      <c r="N1" s="50" t="s">
        <v>105</v>
      </c>
    </row>
    <row r="2" spans="1:14">
      <c r="A2" s="89">
        <v>2005</v>
      </c>
      <c r="B2" s="68" t="s">
        <v>54</v>
      </c>
      <c r="C2" s="60">
        <v>1</v>
      </c>
      <c r="D2" s="61">
        <v>38523</v>
      </c>
      <c r="E2" s="52">
        <v>4</v>
      </c>
      <c r="F2" s="62">
        <v>10.54</v>
      </c>
      <c r="G2" s="62">
        <v>1.47</v>
      </c>
      <c r="H2" s="62">
        <f t="shared" ref="H2:H25" si="0">100*G2/F2</f>
        <v>13.946869070208729</v>
      </c>
      <c r="I2" s="62">
        <v>9.08</v>
      </c>
      <c r="J2" s="62">
        <v>5.59</v>
      </c>
      <c r="K2" s="62">
        <f t="shared" ref="K2:K25" si="1">100*J2/F2</f>
        <v>53.036053130929794</v>
      </c>
      <c r="L2" s="63">
        <f t="shared" ref="L2:L25" si="2">100*(F2-G2-J2)/F2</f>
        <v>33.017077798861472</v>
      </c>
      <c r="M2" s="57">
        <f t="shared" ref="M2:M25" si="3">J2/I2*100</f>
        <v>61.563876651982376</v>
      </c>
      <c r="N2" s="20">
        <f t="shared" ref="N2:N25" si="4">(I2-J2)/I2*100</f>
        <v>38.436123348017624</v>
      </c>
    </row>
    <row r="3" spans="1:14">
      <c r="A3" s="91"/>
      <c r="B3" s="4" t="s">
        <v>54</v>
      </c>
      <c r="C3" s="10">
        <v>1</v>
      </c>
      <c r="D3" s="11">
        <v>38544</v>
      </c>
      <c r="E3" s="5">
        <v>6</v>
      </c>
      <c r="F3" s="7">
        <v>11.86</v>
      </c>
      <c r="G3" s="7">
        <v>3.71</v>
      </c>
      <c r="H3" s="7">
        <f t="shared" si="0"/>
        <v>31.281618887015178</v>
      </c>
      <c r="I3" s="7">
        <v>8.16</v>
      </c>
      <c r="J3" s="7">
        <v>3.03</v>
      </c>
      <c r="K3" s="7">
        <f t="shared" si="1"/>
        <v>25.548060708263069</v>
      </c>
      <c r="L3" s="28">
        <f t="shared" si="2"/>
        <v>43.17032040472175</v>
      </c>
      <c r="M3" s="8">
        <f t="shared" si="3"/>
        <v>37.132352941176464</v>
      </c>
      <c r="N3" s="21">
        <f t="shared" si="4"/>
        <v>62.867647058823536</v>
      </c>
    </row>
    <row r="4" spans="1:14">
      <c r="A4" s="91"/>
      <c r="B4" s="4" t="s">
        <v>54</v>
      </c>
      <c r="C4" s="10">
        <v>1</v>
      </c>
      <c r="D4" s="11">
        <v>38564</v>
      </c>
      <c r="E4" s="5">
        <v>6</v>
      </c>
      <c r="F4" s="7">
        <v>8.85</v>
      </c>
      <c r="G4" s="7">
        <v>6.08</v>
      </c>
      <c r="H4" s="7">
        <f t="shared" si="0"/>
        <v>68.700564971751419</v>
      </c>
      <c r="I4" s="7">
        <v>2.76</v>
      </c>
      <c r="J4" s="7">
        <v>0</v>
      </c>
      <c r="K4" s="7">
        <f t="shared" si="1"/>
        <v>0</v>
      </c>
      <c r="L4" s="28">
        <f t="shared" si="2"/>
        <v>31.299435028248581</v>
      </c>
      <c r="M4" s="8">
        <f t="shared" si="3"/>
        <v>0</v>
      </c>
      <c r="N4" s="21">
        <f t="shared" si="4"/>
        <v>100</v>
      </c>
    </row>
    <row r="5" spans="1:14">
      <c r="A5" s="91"/>
      <c r="B5" s="9" t="s">
        <v>17</v>
      </c>
      <c r="C5" s="10">
        <v>1</v>
      </c>
      <c r="D5" s="11">
        <v>38490</v>
      </c>
      <c r="E5" s="10">
        <v>15</v>
      </c>
      <c r="F5" s="7">
        <v>4.6900000000000004</v>
      </c>
      <c r="G5" s="7">
        <v>0</v>
      </c>
      <c r="H5" s="7">
        <f t="shared" si="0"/>
        <v>0</v>
      </c>
      <c r="I5" s="7">
        <v>4.5</v>
      </c>
      <c r="J5" s="7">
        <v>2.04</v>
      </c>
      <c r="K5" s="7">
        <f t="shared" si="1"/>
        <v>43.496801705756923</v>
      </c>
      <c r="L5" s="28">
        <f t="shared" si="2"/>
        <v>56.503198294243077</v>
      </c>
      <c r="M5" s="8">
        <f t="shared" si="3"/>
        <v>45.333333333333336</v>
      </c>
      <c r="N5" s="21">
        <f t="shared" si="4"/>
        <v>54.666666666666664</v>
      </c>
    </row>
    <row r="6" spans="1:14">
      <c r="A6" s="91"/>
      <c r="B6" s="9" t="s">
        <v>17</v>
      </c>
      <c r="C6" s="10">
        <v>1</v>
      </c>
      <c r="D6" s="11">
        <v>38519</v>
      </c>
      <c r="E6" s="10">
        <v>37</v>
      </c>
      <c r="F6" s="7">
        <v>12.67</v>
      </c>
      <c r="G6" s="7">
        <v>0</v>
      </c>
      <c r="H6" s="7">
        <f t="shared" si="0"/>
        <v>0</v>
      </c>
      <c r="I6" s="7">
        <v>12.21</v>
      </c>
      <c r="J6" s="7">
        <v>2.4900000000000002</v>
      </c>
      <c r="K6" s="7">
        <f t="shared" si="1"/>
        <v>19.652722967640099</v>
      </c>
      <c r="L6" s="28">
        <f t="shared" si="2"/>
        <v>80.347277032359912</v>
      </c>
      <c r="M6" s="8">
        <f t="shared" si="3"/>
        <v>20.393120393120391</v>
      </c>
      <c r="N6" s="21">
        <f t="shared" si="4"/>
        <v>79.606879606879616</v>
      </c>
    </row>
    <row r="7" spans="1:14" ht="15.75" thickBot="1">
      <c r="A7" s="90"/>
      <c r="B7" s="70" t="s">
        <v>56</v>
      </c>
      <c r="C7" s="18">
        <v>1</v>
      </c>
      <c r="D7" s="58">
        <v>38492</v>
      </c>
      <c r="E7" s="18">
        <v>5</v>
      </c>
      <c r="F7" s="13">
        <v>23.28</v>
      </c>
      <c r="G7" s="13">
        <v>3.87</v>
      </c>
      <c r="H7" s="13">
        <f t="shared" si="0"/>
        <v>16.623711340206185</v>
      </c>
      <c r="I7" s="13">
        <v>19.41</v>
      </c>
      <c r="J7" s="13">
        <v>13.45</v>
      </c>
      <c r="K7" s="13">
        <f t="shared" si="1"/>
        <v>57.774914089347078</v>
      </c>
      <c r="L7" s="59">
        <f t="shared" si="2"/>
        <v>25.60137457044674</v>
      </c>
      <c r="M7" s="13">
        <f t="shared" si="3"/>
        <v>69.294178258629572</v>
      </c>
      <c r="N7" s="22">
        <f t="shared" si="4"/>
        <v>30.705821741370432</v>
      </c>
    </row>
    <row r="8" spans="1:14">
      <c r="A8" s="89">
        <v>2007</v>
      </c>
      <c r="B8" s="68" t="s">
        <v>54</v>
      </c>
      <c r="C8" s="60">
        <v>1</v>
      </c>
      <c r="D8" s="61">
        <v>39212</v>
      </c>
      <c r="E8" s="52">
        <v>6</v>
      </c>
      <c r="F8" s="57">
        <v>13.47</v>
      </c>
      <c r="G8" s="57">
        <v>2.88</v>
      </c>
      <c r="H8" s="57">
        <f t="shared" si="0"/>
        <v>21.380846325167038</v>
      </c>
      <c r="I8" s="57">
        <v>10.59</v>
      </c>
      <c r="J8" s="57">
        <v>4.82</v>
      </c>
      <c r="K8" s="57">
        <f t="shared" si="1"/>
        <v>35.783221974758725</v>
      </c>
      <c r="L8" s="63">
        <f t="shared" si="2"/>
        <v>42.835931700074234</v>
      </c>
      <c r="M8" s="57">
        <f t="shared" si="3"/>
        <v>45.514636449480648</v>
      </c>
      <c r="N8" s="20">
        <f t="shared" si="4"/>
        <v>54.485363550519352</v>
      </c>
    </row>
    <row r="9" spans="1:14">
      <c r="A9" s="91"/>
      <c r="B9" s="9" t="s">
        <v>17</v>
      </c>
      <c r="C9" s="10">
        <v>1</v>
      </c>
      <c r="D9" s="11">
        <v>39247</v>
      </c>
      <c r="E9" s="10">
        <v>2</v>
      </c>
      <c r="F9" s="8">
        <v>0.56000000000000005</v>
      </c>
      <c r="G9" s="8">
        <v>0</v>
      </c>
      <c r="H9" s="8">
        <f t="shared" si="0"/>
        <v>0</v>
      </c>
      <c r="I9" s="8">
        <v>0.53</v>
      </c>
      <c r="J9" s="8">
        <v>0</v>
      </c>
      <c r="K9" s="8">
        <f t="shared" si="1"/>
        <v>0</v>
      </c>
      <c r="L9" s="28">
        <f t="shared" si="2"/>
        <v>100</v>
      </c>
      <c r="M9" s="8">
        <f t="shared" si="3"/>
        <v>0</v>
      </c>
      <c r="N9" s="21">
        <f t="shared" si="4"/>
        <v>100</v>
      </c>
    </row>
    <row r="10" spans="1:14">
      <c r="A10" s="91"/>
      <c r="B10" s="9" t="s">
        <v>17</v>
      </c>
      <c r="C10" s="10">
        <v>1</v>
      </c>
      <c r="D10" s="11">
        <v>39252</v>
      </c>
      <c r="E10" s="10">
        <v>38</v>
      </c>
      <c r="F10" s="8">
        <v>13.16</v>
      </c>
      <c r="G10" s="8">
        <v>0</v>
      </c>
      <c r="H10" s="8">
        <f t="shared" si="0"/>
        <v>0</v>
      </c>
      <c r="I10" s="8">
        <v>12.31</v>
      </c>
      <c r="J10" s="8">
        <v>1.23</v>
      </c>
      <c r="K10" s="8">
        <f t="shared" si="1"/>
        <v>9.3465045592705174</v>
      </c>
      <c r="L10" s="28">
        <f t="shared" si="2"/>
        <v>90.653495440729486</v>
      </c>
      <c r="M10" s="8">
        <f t="shared" si="3"/>
        <v>9.9918765231519089</v>
      </c>
      <c r="N10" s="21">
        <f t="shared" si="4"/>
        <v>90.008123476848084</v>
      </c>
    </row>
    <row r="11" spans="1:14">
      <c r="A11" s="91"/>
      <c r="B11" s="9" t="s">
        <v>17</v>
      </c>
      <c r="C11" s="10">
        <v>1</v>
      </c>
      <c r="D11" s="11">
        <v>39292</v>
      </c>
      <c r="E11" s="10">
        <v>22</v>
      </c>
      <c r="F11" s="8">
        <v>7.68</v>
      </c>
      <c r="G11" s="8">
        <v>0</v>
      </c>
      <c r="H11" s="8">
        <f t="shared" si="0"/>
        <v>0</v>
      </c>
      <c r="I11" s="8">
        <v>7.39</v>
      </c>
      <c r="J11" s="8">
        <v>1.52</v>
      </c>
      <c r="K11" s="8">
        <f t="shared" si="1"/>
        <v>19.791666666666668</v>
      </c>
      <c r="L11" s="28">
        <f t="shared" si="2"/>
        <v>80.208333333333343</v>
      </c>
      <c r="M11" s="8">
        <f t="shared" si="3"/>
        <v>20.568335588633289</v>
      </c>
      <c r="N11" s="21">
        <f t="shared" si="4"/>
        <v>79.431664411366711</v>
      </c>
    </row>
    <row r="12" spans="1:14" ht="15.75" thickBot="1">
      <c r="A12" s="90"/>
      <c r="B12" s="70" t="s">
        <v>56</v>
      </c>
      <c r="C12" s="12">
        <v>1</v>
      </c>
      <c r="D12" s="58">
        <v>39275</v>
      </c>
      <c r="E12" s="12">
        <v>16</v>
      </c>
      <c r="F12" s="13">
        <v>26.28</v>
      </c>
      <c r="G12" s="13">
        <v>0.31</v>
      </c>
      <c r="H12" s="13">
        <f t="shared" si="0"/>
        <v>1.1796042617960425</v>
      </c>
      <c r="I12" s="13">
        <v>25.98</v>
      </c>
      <c r="J12" s="13">
        <v>16.760000000000002</v>
      </c>
      <c r="K12" s="13">
        <f t="shared" si="1"/>
        <v>63.774733637747339</v>
      </c>
      <c r="L12" s="59">
        <f t="shared" si="2"/>
        <v>35.045662100456624</v>
      </c>
      <c r="M12" s="13">
        <f t="shared" si="3"/>
        <v>64.511162432640504</v>
      </c>
      <c r="N12" s="22">
        <f t="shared" si="4"/>
        <v>35.488837567359504</v>
      </c>
    </row>
    <row r="13" spans="1:14">
      <c r="A13" s="89">
        <v>2008</v>
      </c>
      <c r="B13" s="68" t="s">
        <v>48</v>
      </c>
      <c r="C13" s="60">
        <v>1</v>
      </c>
      <c r="D13" s="61">
        <v>39623</v>
      </c>
      <c r="E13" s="60">
        <v>8</v>
      </c>
      <c r="F13" s="57">
        <v>2.2599999999999998</v>
      </c>
      <c r="G13" s="57">
        <v>0</v>
      </c>
      <c r="H13" s="57">
        <f t="shared" si="0"/>
        <v>0</v>
      </c>
      <c r="I13" s="57">
        <v>2.15</v>
      </c>
      <c r="J13" s="57">
        <v>0.6</v>
      </c>
      <c r="K13" s="57">
        <f t="shared" si="1"/>
        <v>26.548672566371685</v>
      </c>
      <c r="L13" s="63">
        <f t="shared" si="2"/>
        <v>73.451327433628308</v>
      </c>
      <c r="M13" s="57">
        <f t="shared" si="3"/>
        <v>27.906976744186046</v>
      </c>
      <c r="N13" s="20">
        <f t="shared" si="4"/>
        <v>72.093023255813947</v>
      </c>
    </row>
    <row r="14" spans="1:14">
      <c r="A14" s="91"/>
      <c r="B14" s="4" t="s">
        <v>48</v>
      </c>
      <c r="C14" s="10">
        <v>1</v>
      </c>
      <c r="D14" s="11">
        <v>39636</v>
      </c>
      <c r="E14" s="10">
        <v>33</v>
      </c>
      <c r="F14" s="8">
        <v>11.38</v>
      </c>
      <c r="G14" s="8">
        <v>0</v>
      </c>
      <c r="H14" s="8">
        <f t="shared" si="0"/>
        <v>0</v>
      </c>
      <c r="I14" s="8">
        <v>11.17</v>
      </c>
      <c r="J14" s="8">
        <v>3.07</v>
      </c>
      <c r="K14" s="8">
        <f t="shared" si="1"/>
        <v>26.977152899824251</v>
      </c>
      <c r="L14" s="28">
        <f t="shared" si="2"/>
        <v>73.022847100175738</v>
      </c>
      <c r="M14" s="8">
        <f t="shared" si="3"/>
        <v>27.484333034914947</v>
      </c>
      <c r="N14" s="21">
        <f t="shared" si="4"/>
        <v>72.515666965085046</v>
      </c>
    </row>
    <row r="15" spans="1:14">
      <c r="A15" s="91"/>
      <c r="B15" s="4" t="s">
        <v>48</v>
      </c>
      <c r="C15" s="10">
        <v>1</v>
      </c>
      <c r="D15" s="11">
        <v>39672</v>
      </c>
      <c r="E15" s="10">
        <v>5</v>
      </c>
      <c r="F15" s="8">
        <v>1.1399999999999999</v>
      </c>
      <c r="G15" s="8">
        <v>0</v>
      </c>
      <c r="H15" s="8">
        <f t="shared" si="0"/>
        <v>0</v>
      </c>
      <c r="I15" s="8">
        <v>1.0900000000000001</v>
      </c>
      <c r="J15" s="8">
        <v>0</v>
      </c>
      <c r="K15" s="8">
        <f t="shared" si="1"/>
        <v>0</v>
      </c>
      <c r="L15" s="28">
        <f t="shared" si="2"/>
        <v>100</v>
      </c>
      <c r="M15" s="8">
        <f t="shared" si="3"/>
        <v>0</v>
      </c>
      <c r="N15" s="21">
        <f t="shared" si="4"/>
        <v>100</v>
      </c>
    </row>
    <row r="16" spans="1:14">
      <c r="A16" s="91"/>
      <c r="B16" s="4" t="s">
        <v>48</v>
      </c>
      <c r="C16" s="10">
        <v>1</v>
      </c>
      <c r="D16" s="11">
        <v>39683</v>
      </c>
      <c r="E16" s="10">
        <v>8</v>
      </c>
      <c r="F16" s="8">
        <v>2.06</v>
      </c>
      <c r="G16" s="8">
        <v>0</v>
      </c>
      <c r="H16" s="8">
        <f t="shared" si="0"/>
        <v>0</v>
      </c>
      <c r="I16" s="8">
        <v>1.96</v>
      </c>
      <c r="J16" s="8">
        <v>0</v>
      </c>
      <c r="K16" s="8">
        <f t="shared" si="1"/>
        <v>0</v>
      </c>
      <c r="L16" s="28">
        <f t="shared" si="2"/>
        <v>100</v>
      </c>
      <c r="M16" s="8">
        <f t="shared" si="3"/>
        <v>0</v>
      </c>
      <c r="N16" s="21">
        <f t="shared" si="4"/>
        <v>100</v>
      </c>
    </row>
    <row r="17" spans="1:14">
      <c r="A17" s="91"/>
      <c r="B17" s="4" t="s">
        <v>17</v>
      </c>
      <c r="C17" s="10">
        <v>1</v>
      </c>
      <c r="D17" s="11">
        <v>39604</v>
      </c>
      <c r="E17" s="10">
        <v>34</v>
      </c>
      <c r="F17" s="8">
        <v>8.57</v>
      </c>
      <c r="G17" s="8">
        <v>0</v>
      </c>
      <c r="H17" s="8">
        <f t="shared" si="0"/>
        <v>0</v>
      </c>
      <c r="I17" s="8">
        <v>8.16</v>
      </c>
      <c r="J17" s="8">
        <v>0</v>
      </c>
      <c r="K17" s="8">
        <f t="shared" si="1"/>
        <v>0</v>
      </c>
      <c r="L17" s="28">
        <f t="shared" si="2"/>
        <v>100</v>
      </c>
      <c r="M17" s="8">
        <f t="shared" si="3"/>
        <v>0</v>
      </c>
      <c r="N17" s="21">
        <f t="shared" si="4"/>
        <v>100</v>
      </c>
    </row>
    <row r="18" spans="1:14">
      <c r="A18" s="91"/>
      <c r="B18" s="4" t="s">
        <v>17</v>
      </c>
      <c r="C18" s="10">
        <v>1</v>
      </c>
      <c r="D18" s="11">
        <v>39641</v>
      </c>
      <c r="E18" s="10">
        <v>24</v>
      </c>
      <c r="F18" s="8">
        <v>6.4</v>
      </c>
      <c r="G18" s="8">
        <v>0</v>
      </c>
      <c r="H18" s="8">
        <f t="shared" si="0"/>
        <v>0</v>
      </c>
      <c r="I18" s="8">
        <v>6.08</v>
      </c>
      <c r="J18" s="8">
        <v>0.13439999999999999</v>
      </c>
      <c r="K18" s="8">
        <f t="shared" si="1"/>
        <v>2.0999999999999996</v>
      </c>
      <c r="L18" s="28">
        <f t="shared" si="2"/>
        <v>97.9</v>
      </c>
      <c r="M18" s="8">
        <f t="shared" si="3"/>
        <v>2.2105263157894735</v>
      </c>
      <c r="N18" s="21">
        <f t="shared" si="4"/>
        <v>97.78947368421052</v>
      </c>
    </row>
    <row r="19" spans="1:14">
      <c r="A19" s="91"/>
      <c r="B19" s="4" t="s">
        <v>17</v>
      </c>
      <c r="C19" s="10">
        <v>1</v>
      </c>
      <c r="D19" s="11">
        <v>39680</v>
      </c>
      <c r="E19" s="10">
        <v>11</v>
      </c>
      <c r="F19" s="8">
        <v>1.1299999999999999</v>
      </c>
      <c r="G19" s="8">
        <v>0</v>
      </c>
      <c r="H19" s="8">
        <f t="shared" si="0"/>
        <v>0</v>
      </c>
      <c r="I19" s="8">
        <v>1.07</v>
      </c>
      <c r="J19" s="8">
        <v>0</v>
      </c>
      <c r="K19" s="8">
        <f t="shared" si="1"/>
        <v>0</v>
      </c>
      <c r="L19" s="28">
        <f t="shared" si="2"/>
        <v>100</v>
      </c>
      <c r="M19" s="8">
        <f t="shared" si="3"/>
        <v>0</v>
      </c>
      <c r="N19" s="21">
        <f t="shared" si="4"/>
        <v>100</v>
      </c>
    </row>
    <row r="20" spans="1:14">
      <c r="A20" s="91"/>
      <c r="B20" s="4" t="s">
        <v>90</v>
      </c>
      <c r="C20" s="5">
        <v>1</v>
      </c>
      <c r="D20" s="6">
        <v>39646</v>
      </c>
      <c r="E20" s="5">
        <v>2</v>
      </c>
      <c r="F20" s="7">
        <v>6.57</v>
      </c>
      <c r="G20" s="7">
        <v>0</v>
      </c>
      <c r="H20" s="8">
        <f t="shared" si="0"/>
        <v>0</v>
      </c>
      <c r="I20" s="7">
        <v>6.5709999999999997</v>
      </c>
      <c r="J20" s="7">
        <v>0.45</v>
      </c>
      <c r="K20" s="8">
        <f t="shared" si="1"/>
        <v>6.8493150684931505</v>
      </c>
      <c r="L20" s="28">
        <f t="shared" si="2"/>
        <v>93.150684931506845</v>
      </c>
      <c r="M20" s="8">
        <f t="shared" si="3"/>
        <v>6.8482727134378338</v>
      </c>
      <c r="N20" s="21">
        <f t="shared" si="4"/>
        <v>93.151727286562163</v>
      </c>
    </row>
    <row r="21" spans="1:14">
      <c r="A21" s="91"/>
      <c r="B21" s="4" t="s">
        <v>47</v>
      </c>
      <c r="C21" s="10">
        <v>1</v>
      </c>
      <c r="D21" s="11">
        <v>39615</v>
      </c>
      <c r="E21" s="10">
        <v>5</v>
      </c>
      <c r="F21" s="8">
        <v>1.2069127123608669</v>
      </c>
      <c r="G21" s="8">
        <v>0</v>
      </c>
      <c r="H21" s="8">
        <f t="shared" si="0"/>
        <v>0</v>
      </c>
      <c r="I21" s="8">
        <v>1.1499999999999999</v>
      </c>
      <c r="J21" s="8">
        <v>0</v>
      </c>
      <c r="K21" s="8">
        <f t="shared" si="1"/>
        <v>0</v>
      </c>
      <c r="L21" s="28">
        <f t="shared" si="2"/>
        <v>100</v>
      </c>
      <c r="M21" s="8">
        <f t="shared" si="3"/>
        <v>0</v>
      </c>
      <c r="N21" s="21">
        <f t="shared" si="4"/>
        <v>100</v>
      </c>
    </row>
    <row r="22" spans="1:14">
      <c r="A22" s="91"/>
      <c r="B22" s="4" t="s">
        <v>47</v>
      </c>
      <c r="C22" s="10">
        <v>1</v>
      </c>
      <c r="D22" s="11">
        <v>39621</v>
      </c>
      <c r="E22" s="10">
        <v>12</v>
      </c>
      <c r="F22" s="8">
        <v>2.6722905682483891</v>
      </c>
      <c r="G22" s="8">
        <v>0</v>
      </c>
      <c r="H22" s="8">
        <f t="shared" si="0"/>
        <v>0</v>
      </c>
      <c r="I22" s="8">
        <v>2.5299999999999998</v>
      </c>
      <c r="J22" s="8">
        <v>0</v>
      </c>
      <c r="K22" s="8">
        <f t="shared" si="1"/>
        <v>0</v>
      </c>
      <c r="L22" s="28">
        <f t="shared" si="2"/>
        <v>100</v>
      </c>
      <c r="M22" s="8">
        <f t="shared" si="3"/>
        <v>0</v>
      </c>
      <c r="N22" s="21">
        <f t="shared" si="4"/>
        <v>100</v>
      </c>
    </row>
    <row r="23" spans="1:14">
      <c r="A23" s="91"/>
      <c r="B23" s="4" t="s">
        <v>47</v>
      </c>
      <c r="C23" s="10">
        <v>1</v>
      </c>
      <c r="D23" s="11">
        <v>39636</v>
      </c>
      <c r="E23" s="10">
        <v>5</v>
      </c>
      <c r="F23" s="8">
        <v>1.7470415934387813</v>
      </c>
      <c r="G23" s="8">
        <v>0</v>
      </c>
      <c r="H23" s="8">
        <f t="shared" si="0"/>
        <v>0</v>
      </c>
      <c r="I23" s="8">
        <v>1.66</v>
      </c>
      <c r="J23" s="8">
        <v>0</v>
      </c>
      <c r="K23" s="8">
        <f t="shared" si="1"/>
        <v>0</v>
      </c>
      <c r="L23" s="28">
        <f t="shared" si="2"/>
        <v>100</v>
      </c>
      <c r="M23" s="8">
        <f t="shared" si="3"/>
        <v>0</v>
      </c>
      <c r="N23" s="21">
        <f t="shared" si="4"/>
        <v>100</v>
      </c>
    </row>
    <row r="24" spans="1:14">
      <c r="A24" s="91"/>
      <c r="B24" s="4" t="s">
        <v>47</v>
      </c>
      <c r="C24" s="10">
        <v>1</v>
      </c>
      <c r="D24" s="11">
        <v>39642</v>
      </c>
      <c r="E24" s="10">
        <v>26</v>
      </c>
      <c r="F24" s="8">
        <v>9.0397188049209127</v>
      </c>
      <c r="G24" s="8">
        <v>0</v>
      </c>
      <c r="H24" s="8">
        <f t="shared" si="0"/>
        <v>0</v>
      </c>
      <c r="I24" s="8">
        <v>8.59</v>
      </c>
      <c r="J24" s="8">
        <v>1.51</v>
      </c>
      <c r="K24" s="8">
        <f t="shared" si="1"/>
        <v>16.704059413640255</v>
      </c>
      <c r="L24" s="28">
        <f t="shared" si="2"/>
        <v>83.295940586359748</v>
      </c>
      <c r="M24" s="8">
        <f t="shared" si="3"/>
        <v>17.578579743888241</v>
      </c>
      <c r="N24" s="21">
        <f t="shared" si="4"/>
        <v>82.421420256111759</v>
      </c>
    </row>
    <row r="25" spans="1:14" ht="15.75" thickBot="1">
      <c r="A25" s="90"/>
      <c r="B25" s="16" t="s">
        <v>47</v>
      </c>
      <c r="C25" s="12">
        <v>1</v>
      </c>
      <c r="D25" s="58">
        <v>39683</v>
      </c>
      <c r="E25" s="12">
        <v>7</v>
      </c>
      <c r="F25" s="13">
        <v>2.3620386643233742</v>
      </c>
      <c r="G25" s="13">
        <v>0</v>
      </c>
      <c r="H25" s="13">
        <f t="shared" si="0"/>
        <v>0</v>
      </c>
      <c r="I25" s="13">
        <v>2.2400000000000002</v>
      </c>
      <c r="J25" s="13">
        <v>0</v>
      </c>
      <c r="K25" s="13">
        <f t="shared" si="1"/>
        <v>0</v>
      </c>
      <c r="L25" s="59">
        <f t="shared" si="2"/>
        <v>100</v>
      </c>
      <c r="M25" s="13">
        <f t="shared" si="3"/>
        <v>0</v>
      </c>
      <c r="N25" s="22">
        <f t="shared" si="4"/>
        <v>100</v>
      </c>
    </row>
  </sheetData>
  <mergeCells count="3">
    <mergeCell ref="A2:A7"/>
    <mergeCell ref="A8:A12"/>
    <mergeCell ref="A13:A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"/>
  <sheetViews>
    <sheetView workbookViewId="0">
      <selection activeCell="D8" sqref="D8:D9"/>
    </sheetView>
  </sheetViews>
  <sheetFormatPr defaultRowHeight="15"/>
  <cols>
    <col min="4" max="4" width="10.140625" customWidth="1"/>
    <col min="5" max="5" width="11.85546875" customWidth="1"/>
    <col min="6" max="6" width="11.28515625" customWidth="1"/>
    <col min="7" max="7" width="10.85546875" customWidth="1"/>
    <col min="8" max="8" width="13.28515625" customWidth="1"/>
    <col min="9" max="9" width="11.5703125" customWidth="1"/>
    <col min="10" max="10" width="13" customWidth="1"/>
    <col min="11" max="11" width="13.140625" customWidth="1"/>
    <col min="13" max="13" width="18.140625" customWidth="1"/>
    <col min="14" max="14" width="11" customWidth="1"/>
  </cols>
  <sheetData>
    <row r="1" spans="1:14" ht="46.5" customHeight="1" thickBot="1">
      <c r="A1" s="66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43</v>
      </c>
      <c r="I1" s="64" t="s">
        <v>7</v>
      </c>
      <c r="J1" s="64" t="s">
        <v>8</v>
      </c>
      <c r="K1" s="64" t="s">
        <v>44</v>
      </c>
      <c r="L1" s="64" t="s">
        <v>104</v>
      </c>
      <c r="M1" s="64" t="s">
        <v>93</v>
      </c>
      <c r="N1" s="65" t="s">
        <v>105</v>
      </c>
    </row>
    <row r="2" spans="1:14" ht="15" customHeight="1" thickBot="1">
      <c r="A2" s="92" t="s">
        <v>107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</row>
    <row r="3" spans="1:14" ht="15.75" thickBot="1">
      <c r="A3" s="119">
        <v>2005</v>
      </c>
      <c r="B3" s="67" t="s">
        <v>58</v>
      </c>
      <c r="C3" s="52">
        <v>1</v>
      </c>
      <c r="D3" s="61">
        <v>38550</v>
      </c>
      <c r="E3" s="52">
        <v>7</v>
      </c>
      <c r="F3" s="62">
        <v>15.24</v>
      </c>
      <c r="G3" s="62">
        <v>1.74</v>
      </c>
      <c r="H3" s="62">
        <v>11.417322834645669</v>
      </c>
      <c r="I3" s="62">
        <v>13.51</v>
      </c>
      <c r="J3" s="62">
        <v>2.71</v>
      </c>
      <c r="K3" s="62">
        <v>17.782152230971128</v>
      </c>
      <c r="L3" s="63">
        <v>70.800524934383205</v>
      </c>
      <c r="M3" s="57">
        <v>20.059215396002962</v>
      </c>
      <c r="N3" s="20">
        <v>79.940784603997045</v>
      </c>
    </row>
    <row r="4" spans="1:14">
      <c r="A4" s="89">
        <v>2006</v>
      </c>
      <c r="B4" s="68" t="s">
        <v>58</v>
      </c>
      <c r="C4" s="52">
        <v>1</v>
      </c>
      <c r="D4" s="54">
        <v>38841</v>
      </c>
      <c r="E4" s="52">
        <v>5</v>
      </c>
      <c r="F4" s="62">
        <v>8.24</v>
      </c>
      <c r="G4" s="62">
        <v>0.21</v>
      </c>
      <c r="H4" s="62">
        <v>2.5485436893203883</v>
      </c>
      <c r="I4" s="62">
        <v>8.0299999999999994</v>
      </c>
      <c r="J4" s="62">
        <v>3.65</v>
      </c>
      <c r="K4" s="62">
        <v>44.296116504854368</v>
      </c>
      <c r="L4" s="63">
        <v>53.155339805825228</v>
      </c>
      <c r="M4" s="57">
        <v>45.45454545454546</v>
      </c>
      <c r="N4" s="20">
        <v>54.54545454545454</v>
      </c>
    </row>
    <row r="5" spans="1:14">
      <c r="A5" s="91"/>
      <c r="B5" s="4" t="s">
        <v>58</v>
      </c>
      <c r="C5" s="5">
        <v>1</v>
      </c>
      <c r="D5" s="11">
        <v>38923</v>
      </c>
      <c r="E5" s="10">
        <v>4</v>
      </c>
      <c r="F5" s="8">
        <v>5.08</v>
      </c>
      <c r="G5" s="8">
        <v>0.32</v>
      </c>
      <c r="H5" s="8">
        <v>6.2992125984251963</v>
      </c>
      <c r="I5" s="8">
        <v>4.76</v>
      </c>
      <c r="J5" s="8">
        <v>0</v>
      </c>
      <c r="K5" s="8">
        <v>0</v>
      </c>
      <c r="L5" s="28">
        <v>93.7007874015748</v>
      </c>
      <c r="M5" s="8">
        <v>0</v>
      </c>
      <c r="N5" s="21">
        <v>100</v>
      </c>
    </row>
    <row r="6" spans="1:14" ht="15.75" thickBot="1">
      <c r="A6" s="90"/>
      <c r="B6" s="16" t="s">
        <v>58</v>
      </c>
      <c r="C6" s="18">
        <v>1</v>
      </c>
      <c r="D6" s="58">
        <v>38986</v>
      </c>
      <c r="E6" s="12">
        <v>4</v>
      </c>
      <c r="F6" s="13">
        <v>1.83</v>
      </c>
      <c r="G6" s="13">
        <v>0.19</v>
      </c>
      <c r="H6" s="13">
        <v>10.382513661202186</v>
      </c>
      <c r="I6" s="13">
        <v>1.64</v>
      </c>
      <c r="J6" s="13">
        <v>0</v>
      </c>
      <c r="K6" s="13">
        <v>0</v>
      </c>
      <c r="L6" s="59">
        <v>89.617486338797818</v>
      </c>
      <c r="M6" s="13">
        <v>0</v>
      </c>
      <c r="N6" s="22">
        <v>100</v>
      </c>
    </row>
  </sheetData>
  <mergeCells count="2">
    <mergeCell ref="A2:N2"/>
    <mergeCell ref="A4: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"/>
  <sheetViews>
    <sheetView workbookViewId="0">
      <selection activeCell="D9" sqref="D9"/>
    </sheetView>
  </sheetViews>
  <sheetFormatPr defaultRowHeight="15"/>
  <cols>
    <col min="4" max="4" width="11.140625" customWidth="1"/>
    <col min="5" max="5" width="15.140625" customWidth="1"/>
    <col min="6" max="6" width="12.42578125" customWidth="1"/>
    <col min="7" max="7" width="11.5703125" customWidth="1"/>
    <col min="8" max="8" width="13.42578125" customWidth="1"/>
    <col min="9" max="9" width="11" customWidth="1"/>
    <col min="10" max="10" width="12.5703125" customWidth="1"/>
    <col min="11" max="11" width="13.5703125" customWidth="1"/>
    <col min="12" max="12" width="9.28515625" customWidth="1"/>
    <col min="13" max="13" width="15.140625" customWidth="1"/>
    <col min="14" max="14" width="13.140625" customWidth="1"/>
  </cols>
  <sheetData>
    <row r="1" spans="1:14" ht="46.5" customHeight="1" thickBot="1">
      <c r="A1" s="66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43</v>
      </c>
      <c r="I1" s="64" t="s">
        <v>7</v>
      </c>
      <c r="J1" s="64" t="s">
        <v>8</v>
      </c>
      <c r="K1" s="64" t="s">
        <v>44</v>
      </c>
      <c r="L1" s="64" t="s">
        <v>104</v>
      </c>
      <c r="M1" s="64" t="s">
        <v>93</v>
      </c>
      <c r="N1" s="65" t="s">
        <v>105</v>
      </c>
    </row>
    <row r="2" spans="1:14" ht="15" customHeight="1" thickBot="1">
      <c r="A2" s="116" t="s">
        <v>107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7"/>
    </row>
    <row r="3" spans="1:14" ht="15.75" thickBot="1">
      <c r="A3" s="118">
        <v>2005</v>
      </c>
      <c r="B3" s="67" t="s">
        <v>57</v>
      </c>
      <c r="C3" s="52">
        <v>1</v>
      </c>
      <c r="D3" s="61">
        <v>38570</v>
      </c>
      <c r="E3" s="52">
        <v>4</v>
      </c>
      <c r="F3" s="57">
        <v>11.69</v>
      </c>
      <c r="G3" s="57">
        <v>1.06</v>
      </c>
      <c r="H3" s="57">
        <v>9.0675791274593678</v>
      </c>
      <c r="I3" s="57">
        <v>10.64</v>
      </c>
      <c r="J3" s="57">
        <v>0.37</v>
      </c>
      <c r="K3" s="57">
        <v>3.165098374679213</v>
      </c>
      <c r="L3" s="63">
        <v>87.767322497861429</v>
      </c>
      <c r="M3" s="57">
        <v>3.477443609022556</v>
      </c>
      <c r="N3" s="20">
        <v>96.522556390977456</v>
      </c>
    </row>
    <row r="4" spans="1:14">
      <c r="A4" s="89">
        <v>2008</v>
      </c>
      <c r="B4" s="4" t="s">
        <v>57</v>
      </c>
      <c r="C4" s="10">
        <v>1</v>
      </c>
      <c r="D4" s="11">
        <v>39626</v>
      </c>
      <c r="E4" s="10">
        <v>4</v>
      </c>
      <c r="F4" s="8">
        <v>11.15</v>
      </c>
      <c r="G4" s="8">
        <v>1.56</v>
      </c>
      <c r="H4" s="8">
        <v>13.991031390134529</v>
      </c>
      <c r="I4" s="8">
        <v>9.6</v>
      </c>
      <c r="J4" s="8">
        <v>0</v>
      </c>
      <c r="K4" s="8">
        <v>0</v>
      </c>
      <c r="L4" s="28">
        <v>86.008968609865462</v>
      </c>
      <c r="M4" s="8">
        <v>0</v>
      </c>
      <c r="N4" s="21">
        <v>100</v>
      </c>
    </row>
    <row r="5" spans="1:14" ht="15.75" thickBot="1">
      <c r="A5" s="90"/>
      <c r="B5" s="16" t="s">
        <v>57</v>
      </c>
      <c r="C5" s="12">
        <v>1</v>
      </c>
      <c r="D5" s="58">
        <v>39676</v>
      </c>
      <c r="E5" s="12">
        <v>5</v>
      </c>
      <c r="F5" s="13">
        <v>12.32</v>
      </c>
      <c r="G5" s="13">
        <v>2.21</v>
      </c>
      <c r="H5" s="13">
        <v>17.938311688311689</v>
      </c>
      <c r="I5" s="13">
        <v>10.1</v>
      </c>
      <c r="J5" s="13">
        <v>1.94</v>
      </c>
      <c r="K5" s="13">
        <v>15.746753246753247</v>
      </c>
      <c r="L5" s="59">
        <v>66.314935064935057</v>
      </c>
      <c r="M5" s="13">
        <v>19.207920792079207</v>
      </c>
      <c r="N5" s="22">
        <v>80.792079207920793</v>
      </c>
    </row>
  </sheetData>
  <mergeCells count="2">
    <mergeCell ref="A2:N2"/>
    <mergeCell ref="A4:A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6"/>
  <sheetViews>
    <sheetView workbookViewId="0">
      <selection activeCell="C11" sqref="C11"/>
    </sheetView>
  </sheetViews>
  <sheetFormatPr defaultRowHeight="15"/>
  <cols>
    <col min="4" max="5" width="10.85546875" customWidth="1"/>
    <col min="6" max="6" width="11.28515625" customWidth="1"/>
    <col min="7" max="7" width="11.5703125" customWidth="1"/>
    <col min="8" max="8" width="13.140625" customWidth="1"/>
    <col min="9" max="9" width="12" customWidth="1"/>
    <col min="10" max="10" width="14.7109375" customWidth="1"/>
    <col min="11" max="11" width="14" customWidth="1"/>
    <col min="13" max="13" width="17.5703125" customWidth="1"/>
    <col min="14" max="14" width="12.5703125" customWidth="1"/>
  </cols>
  <sheetData>
    <row r="1" spans="1:14" ht="46.5" customHeight="1" thickBot="1">
      <c r="A1" s="66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43</v>
      </c>
      <c r="I1" s="64" t="s">
        <v>7</v>
      </c>
      <c r="J1" s="64" t="s">
        <v>8</v>
      </c>
      <c r="K1" s="64" t="s">
        <v>44</v>
      </c>
      <c r="L1" s="64" t="s">
        <v>104</v>
      </c>
      <c r="M1" s="64" t="s">
        <v>93</v>
      </c>
      <c r="N1" s="65" t="s">
        <v>105</v>
      </c>
    </row>
    <row r="2" spans="1:14" ht="15.75" thickBot="1">
      <c r="A2" s="111" t="s">
        <v>107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5"/>
    </row>
    <row r="3" spans="1:14">
      <c r="A3" s="89">
        <v>2005</v>
      </c>
      <c r="B3" s="67" t="s">
        <v>59</v>
      </c>
      <c r="C3" s="52">
        <v>2</v>
      </c>
      <c r="D3" s="61">
        <v>38528</v>
      </c>
      <c r="E3" s="52">
        <v>5</v>
      </c>
      <c r="F3" s="62">
        <v>10.76</v>
      </c>
      <c r="G3" s="62">
        <v>3.11</v>
      </c>
      <c r="H3" s="62">
        <f t="shared" ref="H3:H6" si="0">100*G3/F3</f>
        <v>28.903345724907062</v>
      </c>
      <c r="I3" s="62">
        <v>7.65</v>
      </c>
      <c r="J3" s="62">
        <v>3.46</v>
      </c>
      <c r="K3" s="62">
        <f t="shared" ref="K3:K6" si="1">100*J3/F3</f>
        <v>32.156133828996282</v>
      </c>
      <c r="L3" s="63">
        <f t="shared" ref="L3:L6" si="2">100*(F3-G3-J3)/F3</f>
        <v>38.940520446096663</v>
      </c>
      <c r="M3" s="57">
        <f t="shared" ref="M3:M6" si="3">J3/I3*100</f>
        <v>45.228758169934636</v>
      </c>
      <c r="N3" s="20">
        <f t="shared" ref="N3:N6" si="4">(I3-J3)/I3*100</f>
        <v>54.771241830065364</v>
      </c>
    </row>
    <row r="4" spans="1:14">
      <c r="A4" s="91"/>
      <c r="B4" s="9" t="s">
        <v>59</v>
      </c>
      <c r="C4" s="5">
        <v>1</v>
      </c>
      <c r="D4" s="11">
        <v>38534</v>
      </c>
      <c r="E4" s="5">
        <v>2</v>
      </c>
      <c r="F4" s="7">
        <v>6.45</v>
      </c>
      <c r="G4" s="7">
        <v>0.45</v>
      </c>
      <c r="H4" s="7">
        <f t="shared" si="0"/>
        <v>6.9767441860465116</v>
      </c>
      <c r="I4" s="7">
        <v>6</v>
      </c>
      <c r="J4" s="7">
        <v>0.95</v>
      </c>
      <c r="K4" s="7">
        <f t="shared" si="1"/>
        <v>14.728682170542635</v>
      </c>
      <c r="L4" s="28">
        <f t="shared" si="2"/>
        <v>78.294573643410857</v>
      </c>
      <c r="M4" s="8">
        <f t="shared" si="3"/>
        <v>15.833333333333332</v>
      </c>
      <c r="N4" s="21">
        <f t="shared" si="4"/>
        <v>84.166666666666671</v>
      </c>
    </row>
    <row r="5" spans="1:14">
      <c r="A5" s="91"/>
      <c r="B5" s="9" t="s">
        <v>59</v>
      </c>
      <c r="C5" s="10" t="s">
        <v>16</v>
      </c>
      <c r="D5" s="11">
        <v>38551</v>
      </c>
      <c r="E5" s="5">
        <v>3</v>
      </c>
      <c r="F5" s="7">
        <v>6.44</v>
      </c>
      <c r="G5" s="7">
        <v>0.6</v>
      </c>
      <c r="H5" s="7">
        <f t="shared" si="0"/>
        <v>9.316770186335404</v>
      </c>
      <c r="I5" s="7">
        <v>5.82</v>
      </c>
      <c r="J5" s="7">
        <v>0.81</v>
      </c>
      <c r="K5" s="7">
        <f t="shared" si="1"/>
        <v>12.577639751552795</v>
      </c>
      <c r="L5" s="28">
        <f t="shared" si="2"/>
        <v>78.105590062111816</v>
      </c>
      <c r="M5" s="8">
        <f t="shared" si="3"/>
        <v>13.917525773195877</v>
      </c>
      <c r="N5" s="21">
        <f t="shared" si="4"/>
        <v>86.082474226804123</v>
      </c>
    </row>
    <row r="6" spans="1:14" ht="15.75" thickBot="1">
      <c r="A6" s="90"/>
      <c r="B6" s="16" t="s">
        <v>59</v>
      </c>
      <c r="C6" s="12" t="s">
        <v>16</v>
      </c>
      <c r="D6" s="58">
        <v>38584</v>
      </c>
      <c r="E6" s="18">
        <v>4</v>
      </c>
      <c r="F6" s="19">
        <v>6.48</v>
      </c>
      <c r="G6" s="19">
        <v>0.19</v>
      </c>
      <c r="H6" s="19">
        <f t="shared" si="0"/>
        <v>2.9320987654320985</v>
      </c>
      <c r="I6" s="19">
        <v>6.28</v>
      </c>
      <c r="J6" s="13">
        <v>0.67500000000000004</v>
      </c>
      <c r="K6" s="19">
        <f t="shared" si="1"/>
        <v>10.416666666666666</v>
      </c>
      <c r="L6" s="59">
        <f t="shared" si="2"/>
        <v>86.651234567901227</v>
      </c>
      <c r="M6" s="13">
        <f t="shared" si="3"/>
        <v>10.748407643312103</v>
      </c>
      <c r="N6" s="22">
        <f t="shared" si="4"/>
        <v>89.251592356687908</v>
      </c>
    </row>
  </sheetData>
  <mergeCells count="2">
    <mergeCell ref="A2:N2"/>
    <mergeCell ref="A3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Total</vt:lpstr>
      <vt:lpstr>Well</vt:lpstr>
      <vt:lpstr>Catlin Canal</vt:lpstr>
      <vt:lpstr>Fort Lyon Canal</vt:lpstr>
      <vt:lpstr>Rocky Ford Highline Canal</vt:lpstr>
      <vt:lpstr>Amity Canal &amp; Well</vt:lpstr>
      <vt:lpstr>Fort Bent Canal</vt:lpstr>
      <vt:lpstr>Buffalo Canal</vt:lpstr>
      <vt:lpstr>Lamar Canal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cbohac</dc:creator>
  <cp:lastModifiedBy>Matt, Parker</cp:lastModifiedBy>
  <dcterms:created xsi:type="dcterms:W3CDTF">2010-06-16T14:22:31Z</dcterms:created>
  <dcterms:modified xsi:type="dcterms:W3CDTF">2010-11-05T19:36:29Z</dcterms:modified>
</cp:coreProperties>
</file>